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20" yWindow="90" windowWidth="9420" windowHeight="4965" tabRatio="931" activeTab="12"/>
  </bookViews>
  <sheets>
    <sheet name="МОБАЛ_В.Т" sheetId="1" r:id="rId1"/>
    <sheet name="МОБАЛ_Община" sheetId="2" r:id="rId2"/>
    <sheet name="МБАЛ_Г.Ор" sheetId="3" r:id="rId3"/>
    <sheet name="МБАЛ_Павликени" sheetId="4" r:id="rId4"/>
    <sheet name="МБАЛ_Свищов" sheetId="5" r:id="rId5"/>
    <sheet name="Област2021 - многопрофилни болн" sheetId="6" r:id="rId6"/>
    <sheet name="СбАЛК" sheetId="7" r:id="rId7"/>
    <sheet name="ДПб" sheetId="8" r:id="rId8"/>
    <sheet name="ЦПЗ" sheetId="9" r:id="rId9"/>
    <sheet name="ЦКВЗ" sheetId="10" r:id="rId10"/>
    <sheet name="СбАЛПФЗ" sheetId="11" r:id="rId11"/>
    <sheet name="КОЦ" sheetId="12" r:id="rId12"/>
    <sheet name="Област 2021 всички" sheetId="13" r:id="rId13"/>
  </sheets>
  <definedNames>
    <definedName name="_xlnm.Print_Area" localSheetId="0">'МОБАЛ_В.Т'!$A$1:$K$62</definedName>
    <definedName name="_xlnm.Print_Titles" localSheetId="7">'ДПб'!$3:$4</definedName>
    <definedName name="_xlnm.Print_Titles" localSheetId="11">'КОЦ'!$3:$4</definedName>
    <definedName name="_xlnm.Print_Titles" localSheetId="2">'МБАЛ_Г.Ор'!$3:$4</definedName>
    <definedName name="_xlnm.Print_Titles" localSheetId="3">'МБАЛ_Павликени'!$3:$4</definedName>
    <definedName name="_xlnm.Print_Titles" localSheetId="4">'МБАЛ_Свищов'!$3:$4</definedName>
    <definedName name="_xlnm.Print_Titles" localSheetId="0">'МОБАЛ_В.Т'!$3:$4</definedName>
    <definedName name="_xlnm.Print_Titles" localSheetId="1">'МОБАЛ_Община'!$3:$4</definedName>
    <definedName name="_xlnm.Print_Titles" localSheetId="12">'Област 2021 всички'!$3:$4</definedName>
    <definedName name="_xlnm.Print_Titles" localSheetId="5">'Област2021 - многопрофилни болн'!$3:$4</definedName>
    <definedName name="_xlnm.Print_Titles" localSheetId="6">'СбАЛК'!$3:$4</definedName>
    <definedName name="_xlnm.Print_Titles" localSheetId="10">'СбАЛПФЗ'!$3:$4</definedName>
    <definedName name="_xlnm.Print_Titles" localSheetId="9">'ЦКВЗ'!$3:$4</definedName>
    <definedName name="_xlnm.Print_Titles" localSheetId="8">'ЦПЗ'!$3:$4</definedName>
  </definedNames>
  <calcPr fullCalcOnLoad="1"/>
</workbook>
</file>

<file path=xl/sharedStrings.xml><?xml version="1.0" encoding="utf-8"?>
<sst xmlns="http://schemas.openxmlformats.org/spreadsheetml/2006/main" count="1202" uniqueCount="105">
  <si>
    <t>Клас</t>
  </si>
  <si>
    <t>0 - 17 години</t>
  </si>
  <si>
    <t>над 18 години</t>
  </si>
  <si>
    <t>общо</t>
  </si>
  <si>
    <t>по МКБ</t>
  </si>
  <si>
    <t>Класове болести</t>
  </si>
  <si>
    <t>Брой</t>
  </si>
  <si>
    <t>На 1000 д. население</t>
  </si>
  <si>
    <t>Отн. дял %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</si>
  <si>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</si>
  <si>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</si>
  <si>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</si>
  <si>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</si>
  <si>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</si>
  <si>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</si>
  <si>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</si>
  <si>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</si>
  <si>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</si>
  <si>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XI.</t>
  </si>
  <si>
    <t>XIV.</t>
  </si>
  <si>
    <t>XV.</t>
  </si>
  <si>
    <t>XVI.</t>
  </si>
  <si>
    <t>ОБЩО</t>
  </si>
  <si>
    <t>Забележка: Показателите са изчислени с населението на цялата област.</t>
  </si>
  <si>
    <t>Клас по МКБ</t>
  </si>
  <si>
    <t xml:space="preserve">  Отоци, протеинурия и хипертонични усложнения</t>
  </si>
  <si>
    <t xml:space="preserve"> Някои инфекциозни и паразитни болести </t>
  </si>
  <si>
    <t xml:space="preserve"> Болести на окото и придатъците му</t>
  </si>
  <si>
    <t>Х.</t>
  </si>
  <si>
    <t>XVIII.</t>
  </si>
  <si>
    <t>XIX.</t>
  </si>
  <si>
    <t xml:space="preserve">  от тях: Тубулоинтестициални болести на бъбреците</t>
  </si>
  <si>
    <t xml:space="preserve"> Бременност, раждане и послеродов период</t>
  </si>
  <si>
    <t xml:space="preserve">      Отравяния и токсични въздействия</t>
  </si>
  <si>
    <t xml:space="preserve">       от тях:  Спонтанен аборт</t>
  </si>
  <si>
    <t xml:space="preserve">  Нормално  (спонтанно)  раждане</t>
  </si>
  <si>
    <t xml:space="preserve">  в т.ч. Чревни инфекции</t>
  </si>
  <si>
    <t xml:space="preserve">              Туберкулоза</t>
  </si>
  <si>
    <t xml:space="preserve"> Новообразувания</t>
  </si>
  <si>
    <t xml:space="preserve">  в т.ч. Злокачествени новообразувания</t>
  </si>
  <si>
    <t xml:space="preserve"> Болести на кръвта и кръвотворните органи</t>
  </si>
  <si>
    <t xml:space="preserve"> Болести на ендокринната система, разстройства на  храненето и на обмяната на веществата</t>
  </si>
  <si>
    <t xml:space="preserve"> Психични и поведенчески разстройства</t>
  </si>
  <si>
    <t xml:space="preserve"> Болести на нервната система </t>
  </si>
  <si>
    <t xml:space="preserve">  в т.ч. Епилепсия, епилептичен статус</t>
  </si>
  <si>
    <t xml:space="preserve"> Болести на ухото и мастоидния израстък</t>
  </si>
  <si>
    <t xml:space="preserve"> Болести на органите на кръвообращението</t>
  </si>
  <si>
    <t xml:space="preserve">  в т.ч. Хипертонични болести</t>
  </si>
  <si>
    <t xml:space="preserve">             Исхемична болест на сърцето</t>
  </si>
  <si>
    <t xml:space="preserve">             Мозъчносъдови болести</t>
  </si>
  <si>
    <t xml:space="preserve"> Болести на дихателната система</t>
  </si>
  <si>
    <t xml:space="preserve">  в т.ч. Остри инфекции на горните дих. пътища</t>
  </si>
  <si>
    <t xml:space="preserve">             Пневмонии  (вирусни и бактериални)</t>
  </si>
  <si>
    <t xml:space="preserve"> Болести на храносмилателната система</t>
  </si>
  <si>
    <t xml:space="preserve">  в т.ч. Язва на стомаха и дванадесетопръстника</t>
  </si>
  <si>
    <t xml:space="preserve">             Апендицит</t>
  </si>
  <si>
    <t xml:space="preserve">             Хернии</t>
  </si>
  <si>
    <t xml:space="preserve">            Холелитиаза и холецистит</t>
  </si>
  <si>
    <t xml:space="preserve"> Болести на пикочо-половата система</t>
  </si>
  <si>
    <t xml:space="preserve">  в т.ч. Болести на пикочната система</t>
  </si>
  <si>
    <t xml:space="preserve">   в т.ч.   Аборт</t>
  </si>
  <si>
    <t xml:space="preserve"> Болести на кожата и подкожната тъкан</t>
  </si>
  <si>
    <t xml:space="preserve"> Болести на костно-мускулната система и на съединителната тъкан</t>
  </si>
  <si>
    <t xml:space="preserve"> Вродени аномалии  (пороци на развитието)</t>
  </si>
  <si>
    <t xml:space="preserve"> Някои състояния, възникващи през перинаталния период</t>
  </si>
  <si>
    <t xml:space="preserve"> Симптоми, признаци и отклонения от нормата</t>
  </si>
  <si>
    <t xml:space="preserve"> Травми и отравяния</t>
  </si>
  <si>
    <t xml:space="preserve">  в т.ч.  Травми на главата и шията</t>
  </si>
  <si>
    <t xml:space="preserve">              Травми на гр. кош, корема и таза</t>
  </si>
  <si>
    <t xml:space="preserve">             Травми на раменен пояс и горен крайник</t>
  </si>
  <si>
    <t xml:space="preserve">            Травми на тазобедр.става и долен крайник</t>
  </si>
  <si>
    <t xml:space="preserve">                           от тях:    счупвания</t>
  </si>
  <si>
    <t xml:space="preserve">                           от тях: счупвания</t>
  </si>
  <si>
    <t xml:space="preserve">                           от тях счупвания</t>
  </si>
  <si>
    <t xml:space="preserve">                          от тях: счупвания</t>
  </si>
  <si>
    <t>XIІ.</t>
  </si>
  <si>
    <t>XІІІ.</t>
  </si>
  <si>
    <t>XVIІ.</t>
  </si>
  <si>
    <t xml:space="preserve">    в т.ч. Захарен диабет</t>
  </si>
  <si>
    <t xml:space="preserve">             Родова   травма</t>
  </si>
  <si>
    <t xml:space="preserve">            Родова  травма</t>
  </si>
  <si>
    <t xml:space="preserve"> в т.ч.  Забавен фетален растеж, хипотр. и разстр., свърз. със скъсяване срока на брем. и ниско тегло при раждане</t>
  </si>
  <si>
    <t>МОБАЛ   В. ТЪРНОВО</t>
  </si>
  <si>
    <t>Забележка: Показателите са изчислени с населението на община В.Търново.</t>
  </si>
  <si>
    <t xml:space="preserve">                  Хронична бъбречна недостатъчност</t>
  </si>
  <si>
    <t xml:space="preserve">             ХОББ -J44</t>
  </si>
  <si>
    <t xml:space="preserve">             Астма</t>
  </si>
  <si>
    <t>Забележка: Показателите са изчислени с населението на община Горна Оряховица, Лясковец и Стражица</t>
  </si>
  <si>
    <t xml:space="preserve">ХОСПИТАЛИЗИРАНА   ЗАБОЛЕВАЕМОСТ  В  МНОГОПРОФИЛНИТЕ БОЛНИЦИ НА ОБЛАСТ  ВЕЛИКО ТЪРНОВО  ПРЕЗ  2020 год.  </t>
  </si>
  <si>
    <t xml:space="preserve"> Кодове за специални цели U00–U85</t>
  </si>
  <si>
    <t>ХXІІ.</t>
  </si>
  <si>
    <t>COVID-19, идентифициран вирус U07.1</t>
  </si>
  <si>
    <t>COVID-19, неидентифициран вирус U07.2</t>
  </si>
  <si>
    <t>Забележка: Показателите са изчислени с населението на община Павликени и Сухиндол</t>
  </si>
  <si>
    <t>ХОСПИТАЛИЗИРАНА   ЗАБОЛЕВАЕМОСТ  В  МОБАЛ   ВЕЛИКО  ТЪРНОВО  ПРЕЗ  2021 год.</t>
  </si>
  <si>
    <t xml:space="preserve">ХОСПИТАЛИЗИРАНА   ЗАБОЛЕВАЕМОСТ  В  ЛЕЧЕБНИТЕ ЗАВЕДЕНИЯ ЗА БОЛНИЧНА ПОМОЩ В  ОБЛАСТ  ВЕЛИКО ТЪРНОВО  ПРЕЗ  2021 год.  </t>
  </si>
  <si>
    <t>ХОСПИТАЛИЗИРАНА   ЗАБОЛЕВАЕМОСТ  В  СБАЛК  ПРЕЗ  2021 год.</t>
  </si>
  <si>
    <t>ХОСПИТАЛИЗИРАНА   ЗАБОЛЕВАЕМОСТ  В  ДПБ  ЦЕРОВА КОРИЯ  ПРЕЗ  2021 год.</t>
  </si>
  <si>
    <t>ХОСПИТАЛИЗИРАНА   ЗАБОЛЕВАЕМОСТ  В  ЦПЗ  ПРЕЗ  2021 год.</t>
  </si>
  <si>
    <t>ХОСПИТАЛИЗИРАНА   ЗАБОЛЕВАЕМОСТ  В  ЦКВЗ  ПРЕЗ  2021 год.</t>
  </si>
  <si>
    <t>ХОСПИТАЛИЗИРАНА   ЗАБОЛЕВАЕМОСТ  В  СБАЛПФЗ  ПРЕЗ  2021 год.</t>
  </si>
  <si>
    <t>ХОСПИТАЛИЗИРАНА   ЗАБОЛЕВАЕМОСТ  В  КОЦ  ПРЕЗ  2021 год.</t>
  </si>
  <si>
    <t>ХОСПИТАЛИЗИРАНА   ЗАБОЛЕВАЕМОСТ  В  МБАЛ  ГОРНА  ОРЯХОВИЦА  ПРЕЗ  2021 год.</t>
  </si>
  <si>
    <t>ХОСПИТАЛИЗИРАНА   ЗАБОЛЕВАЕМОСТ  В  МБАЛ  ПАВЛИКЕНИ  ПРЕЗ  2021 год.</t>
  </si>
  <si>
    <t>ХОСПИТАЛИЗИРАНА   ЗАБОЛЕВАЕМОСТ  В  МБАЛ  СВИЩОВ  ПРЕЗ  2021 год.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</si>
</sst>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0.0000"/>
    <numFmt numFmtId="184" formatCode="0.0"/>
    <numFmt numFmtId="185" formatCode="0.000000"/>
    <numFmt numFmtId="186" formatCode="0.00000"/>
    <numFmt numFmtId="187" formatCode="0.0%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i/>
      <sz val="9"/>
      <name val="Hebar"/>
      <family val="2"/>
    </font>
    <font>
      <sz val="11"/>
      <name val="Hebar"/>
      <family val="2"/>
    </font>
    <font>
      <b/>
      <sz val="11"/>
      <name val="Hebar"/>
      <family val="2"/>
    </font>
    <font>
      <sz val="8"/>
      <name val="Heba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Hebar"/>
      <family val="0"/>
    </font>
    <font>
      <i/>
      <sz val="9"/>
      <name val="Times New Roman"/>
      <family val="1"/>
    </font>
    <font>
      <sz val="9"/>
      <name val="Times New Roman"/>
      <family val="1"/>
    </font>
    <font>
      <i/>
      <sz val="11"/>
      <name val="Hebar"/>
      <family val="0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2" fontId="2" fillId="0" borderId="12" xfId="0" applyNumberFormat="1" applyFont="1" applyFill="1" applyBorder="1" applyAlignment="1">
      <alignment horizontal="right" vertical="center"/>
    </xf>
    <xf numFmtId="184" fontId="2" fillId="0" borderId="13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right" vertical="center"/>
    </xf>
    <xf numFmtId="184" fontId="2" fillId="0" borderId="18" xfId="0" applyNumberFormat="1" applyFont="1" applyFill="1" applyBorder="1" applyAlignment="1">
      <alignment horizontal="right" vertical="center"/>
    </xf>
    <xf numFmtId="184" fontId="2" fillId="0" borderId="19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right" vertical="center"/>
    </xf>
    <xf numFmtId="184" fontId="2" fillId="0" borderId="18" xfId="0" applyNumberFormat="1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/>
    </xf>
    <xf numFmtId="184" fontId="2" fillId="0" borderId="13" xfId="0" applyNumberFormat="1" applyFont="1" applyFill="1" applyBorder="1" applyAlignment="1">
      <alignment horizontal="right" vertical="center"/>
    </xf>
    <xf numFmtId="2" fontId="2" fillId="0" borderId="21" xfId="0" applyNumberFormat="1" applyFont="1" applyFill="1" applyBorder="1" applyAlignment="1">
      <alignment horizontal="right" vertical="center"/>
    </xf>
    <xf numFmtId="184" fontId="2" fillId="0" borderId="22" xfId="0" applyNumberFormat="1" applyFont="1" applyFill="1" applyBorder="1" applyAlignment="1">
      <alignment horizontal="right" vertical="center"/>
    </xf>
    <xf numFmtId="184" fontId="2" fillId="0" borderId="23" xfId="0" applyNumberFormat="1" applyFont="1" applyFill="1" applyBorder="1" applyAlignment="1">
      <alignment horizontal="right" vertical="center"/>
    </xf>
    <xf numFmtId="184" fontId="2" fillId="0" borderId="24" xfId="0" applyNumberFormat="1" applyFont="1" applyFill="1" applyBorder="1" applyAlignment="1">
      <alignment horizontal="right" vertical="center"/>
    </xf>
    <xf numFmtId="184" fontId="2" fillId="0" borderId="25" xfId="0" applyNumberFormat="1" applyFont="1" applyFill="1" applyBorder="1" applyAlignment="1">
      <alignment horizontal="right" vertical="center"/>
    </xf>
    <xf numFmtId="184" fontId="2" fillId="0" borderId="26" xfId="0" applyNumberFormat="1" applyFont="1" applyFill="1" applyBorder="1" applyAlignment="1">
      <alignment horizontal="right" vertical="center"/>
    </xf>
    <xf numFmtId="184" fontId="2" fillId="0" borderId="23" xfId="0" applyNumberFormat="1" applyFont="1" applyFill="1" applyBorder="1" applyAlignment="1">
      <alignment horizontal="right" vertical="center"/>
    </xf>
    <xf numFmtId="184" fontId="2" fillId="0" borderId="24" xfId="0" applyNumberFormat="1" applyFont="1" applyFill="1" applyBorder="1" applyAlignment="1">
      <alignment horizontal="right" vertical="center"/>
    </xf>
    <xf numFmtId="0" fontId="8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justify" vertical="center" wrapText="1"/>
    </xf>
    <xf numFmtId="0" fontId="8" fillId="0" borderId="28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9" xfId="0" applyFill="1" applyBorder="1" applyAlignment="1">
      <alignment horizontal="centerContinuous" vertical="center"/>
    </xf>
    <xf numFmtId="0" fontId="0" fillId="0" borderId="30" xfId="0" applyFill="1" applyBorder="1" applyAlignment="1">
      <alignment horizontal="centerContinuous" vertical="center"/>
    </xf>
    <xf numFmtId="0" fontId="0" fillId="0" borderId="31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32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right" vertical="center"/>
    </xf>
    <xf numFmtId="184" fontId="2" fillId="0" borderId="33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184" fontId="2" fillId="0" borderId="23" xfId="0" applyNumberFormat="1" applyFont="1" applyBorder="1" applyAlignment="1">
      <alignment horizontal="right" vertical="center"/>
    </xf>
    <xf numFmtId="184" fontId="0" fillId="0" borderId="25" xfId="0" applyNumberFormat="1" applyFont="1" applyFill="1" applyBorder="1" applyAlignment="1">
      <alignment horizontal="right" vertical="center"/>
    </xf>
    <xf numFmtId="184" fontId="2" fillId="0" borderId="33" xfId="0" applyNumberFormat="1" applyFont="1" applyBorder="1" applyAlignment="1">
      <alignment horizontal="right" vertical="center"/>
    </xf>
    <xf numFmtId="2" fontId="2" fillId="0" borderId="21" xfId="0" applyNumberFormat="1" applyFont="1" applyBorder="1" applyAlignment="1">
      <alignment horizontal="right" vertical="center"/>
    </xf>
    <xf numFmtId="184" fontId="2" fillId="0" borderId="25" xfId="0" applyNumberFormat="1" applyFont="1" applyBorder="1" applyAlignment="1">
      <alignment horizontal="right" vertical="center"/>
    </xf>
    <xf numFmtId="184" fontId="2" fillId="0" borderId="34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184" fontId="2" fillId="0" borderId="24" xfId="0" applyNumberFormat="1" applyFont="1" applyBorder="1" applyAlignment="1">
      <alignment horizontal="right" vertical="center"/>
    </xf>
    <xf numFmtId="184" fontId="2" fillId="0" borderId="35" xfId="0" applyNumberFormat="1" applyFont="1" applyBorder="1" applyAlignment="1">
      <alignment horizontal="right" vertical="center"/>
    </xf>
    <xf numFmtId="184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184" fontId="2" fillId="0" borderId="35" xfId="0" applyNumberFormat="1" applyFont="1" applyFill="1" applyBorder="1" applyAlignment="1">
      <alignment horizontal="right" vertical="center"/>
    </xf>
    <xf numFmtId="2" fontId="2" fillId="0" borderId="36" xfId="0" applyNumberFormat="1" applyFont="1" applyBorder="1" applyAlignment="1">
      <alignment horizontal="right" vertical="center"/>
    </xf>
    <xf numFmtId="184" fontId="2" fillId="0" borderId="27" xfId="0" applyNumberFormat="1" applyFont="1" applyBorder="1" applyAlignment="1">
      <alignment horizontal="right" vertical="center"/>
    </xf>
    <xf numFmtId="184" fontId="2" fillId="0" borderId="27" xfId="0" applyNumberFormat="1" applyFont="1" applyFill="1" applyBorder="1" applyAlignment="1">
      <alignment horizontal="right" vertical="center"/>
    </xf>
    <xf numFmtId="184" fontId="2" fillId="0" borderId="37" xfId="0" applyNumberFormat="1" applyFont="1" applyBorder="1" applyAlignment="1">
      <alignment horizontal="right" vertical="center"/>
    </xf>
    <xf numFmtId="2" fontId="2" fillId="0" borderId="38" xfId="0" applyNumberFormat="1" applyFont="1" applyBorder="1" applyAlignment="1">
      <alignment horizontal="right" vertical="center"/>
    </xf>
    <xf numFmtId="184" fontId="2" fillId="0" borderId="28" xfId="0" applyNumberFormat="1" applyFont="1" applyBorder="1" applyAlignment="1">
      <alignment horizontal="right" vertical="center"/>
    </xf>
    <xf numFmtId="184" fontId="2" fillId="0" borderId="28" xfId="0" applyNumberFormat="1" applyFont="1" applyFill="1" applyBorder="1" applyAlignment="1">
      <alignment horizontal="right" vertical="center"/>
    </xf>
    <xf numFmtId="184" fontId="2" fillId="0" borderId="39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184" fontId="2" fillId="0" borderId="26" xfId="0" applyNumberFormat="1" applyFont="1" applyBorder="1" applyAlignment="1">
      <alignment horizontal="right" vertical="center"/>
    </xf>
    <xf numFmtId="184" fontId="2" fillId="0" borderId="26" xfId="0" applyNumberFormat="1" applyFont="1" applyFill="1" applyBorder="1" applyAlignment="1">
      <alignment horizontal="right" vertical="center"/>
    </xf>
    <xf numFmtId="184" fontId="2" fillId="0" borderId="40" xfId="0" applyNumberFormat="1" applyFont="1" applyBorder="1" applyAlignment="1">
      <alignment horizontal="right" vertical="center"/>
    </xf>
    <xf numFmtId="0" fontId="6" fillId="33" borderId="41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right" vertical="center"/>
    </xf>
    <xf numFmtId="0" fontId="0" fillId="33" borderId="42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43" xfId="0" applyFont="1" applyFill="1" applyBorder="1" applyAlignment="1">
      <alignment horizontal="right" vertical="center"/>
    </xf>
    <xf numFmtId="0" fontId="0" fillId="33" borderId="44" xfId="0" applyFont="1" applyFill="1" applyBorder="1" applyAlignment="1">
      <alignment horizontal="right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left" vertical="center" wrapText="1"/>
    </xf>
    <xf numFmtId="1" fontId="6" fillId="33" borderId="41" xfId="0" applyNumberFormat="1" applyFont="1" applyFill="1" applyBorder="1" applyAlignment="1">
      <alignment horizontal="right" vertical="center"/>
    </xf>
    <xf numFmtId="2" fontId="6" fillId="33" borderId="46" xfId="0" applyNumberFormat="1" applyFont="1" applyFill="1" applyBorder="1" applyAlignment="1">
      <alignment horizontal="right" vertical="center"/>
    </xf>
    <xf numFmtId="184" fontId="6" fillId="33" borderId="45" xfId="0" applyNumberFormat="1" applyFont="1" applyFill="1" applyBorder="1" applyAlignment="1">
      <alignment horizontal="right" vertical="center"/>
    </xf>
    <xf numFmtId="0" fontId="6" fillId="33" borderId="41" xfId="0" applyFont="1" applyFill="1" applyBorder="1" applyAlignment="1">
      <alignment horizontal="right" vertical="center"/>
    </xf>
    <xf numFmtId="184" fontId="6" fillId="33" borderId="47" xfId="0" applyNumberFormat="1" applyFont="1" applyFill="1" applyBorder="1" applyAlignment="1">
      <alignment horizontal="right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left" vertical="center"/>
    </xf>
    <xf numFmtId="1" fontId="6" fillId="33" borderId="44" xfId="0" applyNumberFormat="1" applyFont="1" applyFill="1" applyBorder="1" applyAlignment="1">
      <alignment horizontal="right" vertical="center"/>
    </xf>
    <xf numFmtId="2" fontId="6" fillId="33" borderId="38" xfId="0" applyNumberFormat="1" applyFont="1" applyFill="1" applyBorder="1" applyAlignment="1">
      <alignment horizontal="right" vertical="center"/>
    </xf>
    <xf numFmtId="184" fontId="6" fillId="33" borderId="28" xfId="0" applyNumberFormat="1" applyFont="1" applyFill="1" applyBorder="1" applyAlignment="1">
      <alignment horizontal="right" vertical="center"/>
    </xf>
    <xf numFmtId="184" fontId="6" fillId="33" borderId="48" xfId="0" applyNumberFormat="1" applyFont="1" applyFill="1" applyBorder="1" applyAlignment="1">
      <alignment horizontal="right" vertical="center"/>
    </xf>
    <xf numFmtId="0" fontId="6" fillId="33" borderId="41" xfId="0" applyFont="1" applyFill="1" applyBorder="1" applyAlignment="1">
      <alignment horizontal="center" vertical="center"/>
    </xf>
    <xf numFmtId="1" fontId="6" fillId="33" borderId="41" xfId="0" applyNumberFormat="1" applyFont="1" applyFill="1" applyBorder="1" applyAlignment="1">
      <alignment horizontal="right" vertical="center"/>
    </xf>
    <xf numFmtId="2" fontId="6" fillId="33" borderId="46" xfId="0" applyNumberFormat="1" applyFont="1" applyFill="1" applyBorder="1" applyAlignment="1">
      <alignment horizontal="right" vertical="center"/>
    </xf>
    <xf numFmtId="184" fontId="6" fillId="33" borderId="45" xfId="0" applyNumberFormat="1" applyFont="1" applyFill="1" applyBorder="1" applyAlignment="1">
      <alignment horizontal="right" vertical="center"/>
    </xf>
    <xf numFmtId="184" fontId="6" fillId="33" borderId="47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/>
    </xf>
    <xf numFmtId="0" fontId="10" fillId="33" borderId="50" xfId="0" applyFont="1" applyFill="1" applyBorder="1" applyAlignment="1">
      <alignment horizontal="right" vertical="center" indent="1"/>
    </xf>
    <xf numFmtId="184" fontId="6" fillId="33" borderId="51" xfId="0" applyNumberFormat="1" applyFont="1" applyFill="1" applyBorder="1" applyAlignment="1">
      <alignment horizontal="right" vertical="center"/>
    </xf>
    <xf numFmtId="0" fontId="1" fillId="33" borderId="41" xfId="0" applyFont="1" applyFill="1" applyBorder="1" applyAlignment="1">
      <alignment horizontal="center" vertical="center"/>
    </xf>
    <xf numFmtId="1" fontId="0" fillId="33" borderId="11" xfId="0" applyNumberFormat="1" applyFont="1" applyFill="1" applyBorder="1" applyAlignment="1">
      <alignment horizontal="right" vertical="center"/>
    </xf>
    <xf numFmtId="1" fontId="0" fillId="33" borderId="42" xfId="0" applyNumberFormat="1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1" fontId="0" fillId="33" borderId="16" xfId="0" applyNumberFormat="1" applyFont="1" applyFill="1" applyBorder="1" applyAlignment="1">
      <alignment horizontal="right" vertical="center"/>
    </xf>
    <xf numFmtId="1" fontId="0" fillId="33" borderId="1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1" fontId="0" fillId="33" borderId="44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justify" vertical="center" wrapText="1"/>
    </xf>
    <xf numFmtId="0" fontId="11" fillId="0" borderId="29" xfId="0" applyFont="1" applyFill="1" applyBorder="1" applyAlignment="1">
      <alignment horizontal="centerContinuous"/>
    </xf>
    <xf numFmtId="0" fontId="11" fillId="0" borderId="30" xfId="0" applyFont="1" applyFill="1" applyBorder="1" applyAlignment="1">
      <alignment horizontal="centerContinuous"/>
    </xf>
    <xf numFmtId="0" fontId="11" fillId="0" borderId="31" xfId="0" applyFont="1" applyFill="1" applyBorder="1" applyAlignment="1">
      <alignment horizontal="centerContinuous"/>
    </xf>
    <xf numFmtId="0" fontId="0" fillId="33" borderId="42" xfId="0" applyFont="1" applyFill="1" applyBorder="1" applyAlignment="1">
      <alignment horizontal="right" vertical="center" indent="1"/>
    </xf>
    <xf numFmtId="0" fontId="0" fillId="33" borderId="16" xfId="0" applyFont="1" applyFill="1" applyBorder="1" applyAlignment="1">
      <alignment horizontal="right" vertical="center" indent="1"/>
    </xf>
    <xf numFmtId="0" fontId="6" fillId="33" borderId="52" xfId="0" applyFont="1" applyFill="1" applyBorder="1" applyAlignment="1">
      <alignment horizontal="right" vertical="center" indent="1"/>
    </xf>
    <xf numFmtId="0" fontId="6" fillId="33" borderId="41" xfId="0" applyFont="1" applyFill="1" applyBorder="1" applyAlignment="1">
      <alignment horizontal="right" vertical="center" indent="1"/>
    </xf>
    <xf numFmtId="0" fontId="0" fillId="33" borderId="44" xfId="0" applyFont="1" applyFill="1" applyBorder="1" applyAlignment="1">
      <alignment horizontal="right" vertical="center" indent="1"/>
    </xf>
    <xf numFmtId="0" fontId="6" fillId="33" borderId="16" xfId="0" applyFont="1" applyFill="1" applyBorder="1" applyAlignment="1">
      <alignment horizontal="right" vertical="center" indent="1"/>
    </xf>
    <xf numFmtId="0" fontId="0" fillId="33" borderId="11" xfId="0" applyFont="1" applyFill="1" applyBorder="1" applyAlignment="1">
      <alignment horizontal="right" vertical="center" indent="1"/>
    </xf>
    <xf numFmtId="0" fontId="0" fillId="33" borderId="43" xfId="0" applyFont="1" applyFill="1" applyBorder="1" applyAlignment="1">
      <alignment horizontal="right" vertical="center" indent="1"/>
    </xf>
    <xf numFmtId="0" fontId="0" fillId="33" borderId="10" xfId="0" applyFont="1" applyFill="1" applyBorder="1" applyAlignment="1">
      <alignment horizontal="right" vertical="center" indent="1"/>
    </xf>
    <xf numFmtId="0" fontId="2" fillId="33" borderId="10" xfId="0" applyFont="1" applyFill="1" applyBorder="1" applyAlignment="1">
      <alignment horizontal="right" vertical="center" indent="1"/>
    </xf>
    <xf numFmtId="0" fontId="10" fillId="33" borderId="5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right" vertical="center" indent="1"/>
    </xf>
    <xf numFmtId="0" fontId="10" fillId="33" borderId="50" xfId="0" applyFont="1" applyFill="1" applyBorder="1" applyAlignment="1">
      <alignment horizontal="right" vertical="center"/>
    </xf>
    <xf numFmtId="0" fontId="6" fillId="33" borderId="41" xfId="0" applyFont="1" applyFill="1" applyBorder="1" applyAlignment="1">
      <alignment horizontal="right" vertical="center" indent="1"/>
    </xf>
    <xf numFmtId="1" fontId="0" fillId="33" borderId="11" xfId="0" applyNumberFormat="1" applyFont="1" applyFill="1" applyBorder="1" applyAlignment="1">
      <alignment horizontal="right" vertical="center" indent="1"/>
    </xf>
    <xf numFmtId="1" fontId="0" fillId="33" borderId="42" xfId="0" applyNumberFormat="1" applyFont="1" applyFill="1" applyBorder="1" applyAlignment="1">
      <alignment horizontal="right" vertical="center" indent="1"/>
    </xf>
    <xf numFmtId="1" fontId="6" fillId="33" borderId="41" xfId="0" applyNumberFormat="1" applyFont="1" applyFill="1" applyBorder="1" applyAlignment="1">
      <alignment horizontal="right" vertical="center" indent="1"/>
    </xf>
    <xf numFmtId="1" fontId="0" fillId="33" borderId="16" xfId="0" applyNumberFormat="1" applyFont="1" applyFill="1" applyBorder="1" applyAlignment="1">
      <alignment horizontal="right" vertical="center" indent="1"/>
    </xf>
    <xf numFmtId="1" fontId="0" fillId="33" borderId="10" xfId="0" applyNumberFormat="1" applyFont="1" applyFill="1" applyBorder="1" applyAlignment="1">
      <alignment horizontal="right" vertical="center" indent="1"/>
    </xf>
    <xf numFmtId="1" fontId="6" fillId="33" borderId="41" xfId="0" applyNumberFormat="1" applyFont="1" applyFill="1" applyBorder="1" applyAlignment="1">
      <alignment horizontal="right" vertical="center" indent="1"/>
    </xf>
    <xf numFmtId="1" fontId="0" fillId="33" borderId="44" xfId="0" applyNumberFormat="1" applyFont="1" applyFill="1" applyBorder="1" applyAlignment="1">
      <alignment horizontal="right" vertical="center" indent="1"/>
    </xf>
    <xf numFmtId="0" fontId="4" fillId="0" borderId="32" xfId="0" applyFont="1" applyBorder="1" applyAlignment="1">
      <alignment horizontal="center" vertical="center"/>
    </xf>
    <xf numFmtId="0" fontId="10" fillId="33" borderId="53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left" vertical="center" wrapText="1"/>
    </xf>
    <xf numFmtId="2" fontId="6" fillId="33" borderId="21" xfId="0" applyNumberFormat="1" applyFont="1" applyFill="1" applyBorder="1" applyAlignment="1">
      <alignment horizontal="right" vertical="center"/>
    </xf>
    <xf numFmtId="184" fontId="6" fillId="33" borderId="22" xfId="0" applyNumberFormat="1" applyFont="1" applyFill="1" applyBorder="1" applyAlignment="1">
      <alignment horizontal="right" vertical="center"/>
    </xf>
    <xf numFmtId="0" fontId="8" fillId="0" borderId="23" xfId="0" applyFont="1" applyBorder="1" applyAlignment="1">
      <alignment horizontal="left" vertical="center" wrapText="1"/>
    </xf>
    <xf numFmtId="0" fontId="5" fillId="33" borderId="49" xfId="0" applyFont="1" applyFill="1" applyBorder="1" applyAlignment="1">
      <alignment vertical="center"/>
    </xf>
    <xf numFmtId="0" fontId="12" fillId="0" borderId="51" xfId="0" applyFont="1" applyFill="1" applyBorder="1" applyAlignment="1">
      <alignment horizontal="justify" vertical="center" wrapText="1"/>
    </xf>
    <xf numFmtId="1" fontId="6" fillId="33" borderId="44" xfId="0" applyNumberFormat="1" applyFont="1" applyFill="1" applyBorder="1" applyAlignment="1">
      <alignment horizontal="right" vertical="center" indent="1"/>
    </xf>
    <xf numFmtId="0" fontId="6" fillId="33" borderId="44" xfId="0" applyFont="1" applyFill="1" applyBorder="1" applyAlignment="1">
      <alignment horizontal="right" vertical="center" indent="1"/>
    </xf>
    <xf numFmtId="0" fontId="6" fillId="33" borderId="16" xfId="0" applyFont="1" applyFill="1" applyBorder="1" applyAlignment="1">
      <alignment horizontal="right" vertical="center" indent="1"/>
    </xf>
    <xf numFmtId="0" fontId="6" fillId="33" borderId="3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right" vertical="center" indent="1"/>
    </xf>
    <xf numFmtId="0" fontId="5" fillId="33" borderId="16" xfId="0" applyFont="1" applyFill="1" applyBorder="1" applyAlignment="1">
      <alignment horizontal="right" vertical="center" indent="1"/>
    </xf>
    <xf numFmtId="0" fontId="5" fillId="33" borderId="41" xfId="0" applyFont="1" applyFill="1" applyBorder="1" applyAlignment="1">
      <alignment horizontal="right" vertical="center" indent="1"/>
    </xf>
    <xf numFmtId="0" fontId="5" fillId="33" borderId="11" xfId="0" applyFont="1" applyFill="1" applyBorder="1" applyAlignment="1">
      <alignment horizontal="right" vertical="center" indent="1"/>
    </xf>
    <xf numFmtId="0" fontId="5" fillId="33" borderId="42" xfId="0" applyFont="1" applyFill="1" applyBorder="1" applyAlignment="1">
      <alignment horizontal="right" vertical="center" indent="1"/>
    </xf>
    <xf numFmtId="0" fontId="5" fillId="33" borderId="44" xfId="0" applyFont="1" applyFill="1" applyBorder="1" applyAlignment="1">
      <alignment horizontal="right" vertical="center" indent="1"/>
    </xf>
    <xf numFmtId="0" fontId="5" fillId="33" borderId="10" xfId="0" applyFont="1" applyFill="1" applyBorder="1" applyAlignment="1">
      <alignment horizontal="right" vertical="center" indent="1"/>
    </xf>
    <xf numFmtId="0" fontId="5" fillId="33" borderId="43" xfId="0" applyFont="1" applyFill="1" applyBorder="1" applyAlignment="1">
      <alignment horizontal="right" vertical="center" indent="1"/>
    </xf>
    <xf numFmtId="0" fontId="11" fillId="0" borderId="30" xfId="0" applyFont="1" applyBorder="1" applyAlignment="1">
      <alignment horizontal="centerContinuous" vertical="center"/>
    </xf>
    <xf numFmtId="0" fontId="11" fillId="0" borderId="29" xfId="0" applyFont="1" applyBorder="1" applyAlignment="1">
      <alignment horizontal="centerContinuous" vertical="center"/>
    </xf>
    <xf numFmtId="0" fontId="11" fillId="0" borderId="31" xfId="0" applyFont="1" applyBorder="1" applyAlignment="1">
      <alignment horizontal="centerContinuous" vertical="center"/>
    </xf>
    <xf numFmtId="0" fontId="11" fillId="0" borderId="4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184" fontId="6" fillId="33" borderId="51" xfId="0" applyNumberFormat="1" applyFont="1" applyFill="1" applyBorder="1" applyAlignment="1">
      <alignment horizontal="right" vertical="center"/>
    </xf>
    <xf numFmtId="0" fontId="1" fillId="33" borderId="41" xfId="0" applyFont="1" applyFill="1" applyBorder="1" applyAlignment="1">
      <alignment horizontal="right" vertical="center" indent="1"/>
    </xf>
    <xf numFmtId="0" fontId="1" fillId="33" borderId="41" xfId="0" applyFont="1" applyFill="1" applyBorder="1" applyAlignment="1">
      <alignment horizontal="right" vertical="center" indent="1"/>
    </xf>
    <xf numFmtId="0" fontId="1" fillId="33" borderId="11" xfId="0" applyFont="1" applyFill="1" applyBorder="1" applyAlignment="1">
      <alignment horizontal="right" vertical="center" indent="1"/>
    </xf>
    <xf numFmtId="0" fontId="6" fillId="33" borderId="46" xfId="0" applyFont="1" applyFill="1" applyBorder="1" applyAlignment="1">
      <alignment horizontal="right" vertical="center" indent="1"/>
    </xf>
    <xf numFmtId="0" fontId="6" fillId="33" borderId="4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2" fontId="1" fillId="33" borderId="46" xfId="0" applyNumberFormat="1" applyFont="1" applyFill="1" applyBorder="1" applyAlignment="1">
      <alignment horizontal="right" vertical="center"/>
    </xf>
    <xf numFmtId="184" fontId="1" fillId="33" borderId="45" xfId="0" applyNumberFormat="1" applyFont="1" applyFill="1" applyBorder="1" applyAlignment="1">
      <alignment horizontal="right" vertical="center"/>
    </xf>
    <xf numFmtId="184" fontId="1" fillId="33" borderId="51" xfId="0" applyNumberFormat="1" applyFont="1" applyFill="1" applyBorder="1" applyAlignment="1">
      <alignment horizontal="right" vertical="center"/>
    </xf>
    <xf numFmtId="2" fontId="1" fillId="33" borderId="17" xfId="0" applyNumberFormat="1" applyFont="1" applyFill="1" applyBorder="1" applyAlignment="1">
      <alignment horizontal="right" vertical="center"/>
    </xf>
    <xf numFmtId="184" fontId="1" fillId="33" borderId="23" xfId="0" applyNumberFormat="1" applyFont="1" applyFill="1" applyBorder="1" applyAlignment="1">
      <alignment horizontal="right" vertical="center"/>
    </xf>
    <xf numFmtId="184" fontId="6" fillId="33" borderId="25" xfId="0" applyNumberFormat="1" applyFont="1" applyFill="1" applyBorder="1" applyAlignment="1">
      <alignment horizontal="right" vertical="center"/>
    </xf>
    <xf numFmtId="184" fontId="1" fillId="33" borderId="33" xfId="0" applyNumberFormat="1" applyFont="1" applyFill="1" applyBorder="1" applyAlignment="1">
      <alignment horizontal="right" vertical="center"/>
    </xf>
    <xf numFmtId="2" fontId="1" fillId="33" borderId="46" xfId="0" applyNumberFormat="1" applyFont="1" applyFill="1" applyBorder="1" applyAlignment="1">
      <alignment horizontal="right" vertical="center"/>
    </xf>
    <xf numFmtId="184" fontId="1" fillId="33" borderId="45" xfId="0" applyNumberFormat="1" applyFont="1" applyFill="1" applyBorder="1" applyAlignment="1">
      <alignment horizontal="right" vertical="center"/>
    </xf>
    <xf numFmtId="184" fontId="1" fillId="33" borderId="51" xfId="0" applyNumberFormat="1" applyFont="1" applyFill="1" applyBorder="1" applyAlignment="1">
      <alignment horizontal="right" vertical="center"/>
    </xf>
    <xf numFmtId="184" fontId="6" fillId="33" borderId="46" xfId="0" applyNumberFormat="1" applyFont="1" applyFill="1" applyBorder="1" applyAlignment="1">
      <alignment horizontal="right" vertical="center"/>
    </xf>
    <xf numFmtId="0" fontId="11" fillId="33" borderId="42" xfId="0" applyFont="1" applyFill="1" applyBorder="1" applyAlignment="1">
      <alignment horizontal="right" vertical="center" indent="1"/>
    </xf>
    <xf numFmtId="2" fontId="4" fillId="0" borderId="12" xfId="0" applyNumberFormat="1" applyFont="1" applyBorder="1" applyAlignment="1">
      <alignment horizontal="right" vertical="center"/>
    </xf>
    <xf numFmtId="184" fontId="4" fillId="0" borderId="24" xfId="0" applyNumberFormat="1" applyFont="1" applyBorder="1" applyAlignment="1">
      <alignment horizontal="right" vertical="center"/>
    </xf>
    <xf numFmtId="184" fontId="4" fillId="0" borderId="24" xfId="0" applyNumberFormat="1" applyFont="1" applyFill="1" applyBorder="1" applyAlignment="1">
      <alignment horizontal="right" vertical="center"/>
    </xf>
    <xf numFmtId="184" fontId="4" fillId="0" borderId="35" xfId="0" applyNumberFormat="1" applyFont="1" applyBorder="1" applyAlignment="1">
      <alignment horizontal="right" vertical="center"/>
    </xf>
    <xf numFmtId="0" fontId="12" fillId="0" borderId="24" xfId="0" applyFont="1" applyBorder="1" applyAlignment="1">
      <alignment horizontal="left" vertical="center"/>
    </xf>
    <xf numFmtId="0" fontId="11" fillId="33" borderId="11" xfId="0" applyFont="1" applyFill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2" fontId="5" fillId="33" borderId="41" xfId="0" applyNumberFormat="1" applyFont="1" applyFill="1" applyBorder="1" applyAlignment="1">
      <alignment horizontal="right" vertical="center" indent="1"/>
    </xf>
    <xf numFmtId="2" fontId="14" fillId="33" borderId="46" xfId="0" applyNumberFormat="1" applyFont="1" applyFill="1" applyBorder="1" applyAlignment="1">
      <alignment horizontal="right" vertical="center"/>
    </xf>
    <xf numFmtId="0" fontId="10" fillId="0" borderId="5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horizontal="right" vertical="center" indent="1"/>
    </xf>
    <xf numFmtId="0" fontId="6" fillId="33" borderId="32" xfId="0" applyFont="1" applyFill="1" applyBorder="1" applyAlignment="1">
      <alignment horizontal="right" vertical="center" indent="1"/>
    </xf>
    <xf numFmtId="0" fontId="6" fillId="33" borderId="12" xfId="0" applyFont="1" applyFill="1" applyBorder="1" applyAlignment="1">
      <alignment horizontal="right" vertical="center" indent="1"/>
    </xf>
    <xf numFmtId="0" fontId="0" fillId="33" borderId="12" xfId="0" applyFont="1" applyFill="1" applyBorder="1" applyAlignment="1">
      <alignment horizontal="right" vertical="center" indent="1"/>
    </xf>
    <xf numFmtId="0" fontId="15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right" vertical="center" indent="1"/>
    </xf>
    <xf numFmtId="0" fontId="15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15" fillId="0" borderId="0" xfId="0" applyFont="1" applyFill="1" applyAlignment="1">
      <alignment horizontal="right" indent="1"/>
    </xf>
    <xf numFmtId="0" fontId="8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3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3" fillId="0" borderId="1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K62"/>
  <sheetViews>
    <sheetView zoomScale="88" zoomScaleNormal="88" zoomScalePageLayoutView="0" workbookViewId="0" topLeftCell="A1">
      <pane ySplit="4" topLeftCell="A35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5.7539062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0" t="s">
        <v>94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20.25" customHeight="1" thickBot="1">
      <c r="A2" s="20"/>
      <c r="B2" s="21"/>
      <c r="C2" s="2"/>
      <c r="D2" s="224">
        <v>35094</v>
      </c>
      <c r="E2" s="225"/>
      <c r="F2" s="225"/>
      <c r="G2" s="224">
        <v>192602</v>
      </c>
      <c r="H2" s="2"/>
      <c r="I2" s="2"/>
      <c r="J2" s="224">
        <f>G2+D2</f>
        <v>227696</v>
      </c>
      <c r="K2" s="2"/>
    </row>
    <row r="3" spans="1:11" ht="15.75" customHeight="1">
      <c r="A3" s="232" t="s">
        <v>24</v>
      </c>
      <c r="B3" s="234" t="s">
        <v>5</v>
      </c>
      <c r="C3" s="124" t="s">
        <v>1</v>
      </c>
      <c r="D3" s="123"/>
      <c r="E3" s="123"/>
      <c r="F3" s="124" t="s">
        <v>2</v>
      </c>
      <c r="G3" s="123"/>
      <c r="H3" s="123"/>
      <c r="I3" s="124" t="s">
        <v>3</v>
      </c>
      <c r="J3" s="123"/>
      <c r="K3" s="125"/>
    </row>
    <row r="4" spans="1:11" ht="33.75" customHeight="1" thickBot="1">
      <c r="A4" s="233"/>
      <c r="B4" s="235"/>
      <c r="C4" s="120" t="s">
        <v>6</v>
      </c>
      <c r="D4" s="118" t="s">
        <v>7</v>
      </c>
      <c r="E4" s="119" t="s">
        <v>8</v>
      </c>
      <c r="F4" s="120" t="s">
        <v>6</v>
      </c>
      <c r="G4" s="118" t="s">
        <v>7</v>
      </c>
      <c r="H4" s="119" t="s">
        <v>8</v>
      </c>
      <c r="I4" s="120" t="s">
        <v>6</v>
      </c>
      <c r="J4" s="118" t="s">
        <v>7</v>
      </c>
      <c r="K4" s="121" t="s">
        <v>8</v>
      </c>
    </row>
    <row r="5" spans="1:11" ht="16.5" customHeight="1" thickBot="1">
      <c r="A5" s="161" t="s">
        <v>9</v>
      </c>
      <c r="B5" s="148" t="s">
        <v>26</v>
      </c>
      <c r="C5" s="90">
        <v>88</v>
      </c>
      <c r="D5" s="88">
        <f aca="true" t="shared" si="0" ref="D5:D61">C5*1000/$D$2</f>
        <v>2.5075511483444464</v>
      </c>
      <c r="E5" s="89">
        <f aca="true" t="shared" si="1" ref="E5:E56">C5*100/C$61</f>
        <v>4.685835995740149</v>
      </c>
      <c r="F5" s="78">
        <f>I5-C5</f>
        <v>333</v>
      </c>
      <c r="G5" s="88">
        <f aca="true" t="shared" si="2" ref="G5:G61">F5*1000/$G$2</f>
        <v>1.7289540087849555</v>
      </c>
      <c r="H5" s="89">
        <f aca="true" t="shared" si="3" ref="H5:H56">F5*100/F$61</f>
        <v>2.7632561613144135</v>
      </c>
      <c r="I5" s="139">
        <v>421</v>
      </c>
      <c r="J5" s="88">
        <f aca="true" t="shared" si="4" ref="J5:J61">I5*1000/$J$2</f>
        <v>1.8489565034080528</v>
      </c>
      <c r="K5" s="91">
        <f aca="true" t="shared" si="5" ref="K5:K57">I5*100/I$61</f>
        <v>3.0224711034532272</v>
      </c>
    </row>
    <row r="6" spans="1:11" s="1" customFormat="1" ht="13.5" customHeight="1">
      <c r="A6" s="4"/>
      <c r="B6" s="37" t="s">
        <v>36</v>
      </c>
      <c r="C6" s="109">
        <v>78</v>
      </c>
      <c r="D6" s="17">
        <f t="shared" si="0"/>
        <v>2.2226021542143957</v>
      </c>
      <c r="E6" s="29">
        <f t="shared" si="1"/>
        <v>4.15335463258786</v>
      </c>
      <c r="F6" s="81">
        <f aca="true" t="shared" si="6" ref="F6:F57">I6-C6</f>
        <v>198</v>
      </c>
      <c r="G6" s="17">
        <f t="shared" si="2"/>
        <v>1.0280267079261898</v>
      </c>
      <c r="H6" s="29">
        <f t="shared" si="3"/>
        <v>1.6430171769977595</v>
      </c>
      <c r="I6" s="132">
        <v>276</v>
      </c>
      <c r="J6" s="17">
        <f t="shared" si="4"/>
        <v>1.2121425057972033</v>
      </c>
      <c r="K6" s="18">
        <f t="shared" si="5"/>
        <v>1.9814774930002155</v>
      </c>
    </row>
    <row r="7" spans="1:11" s="1" customFormat="1" ht="16.5" customHeight="1" thickBot="1">
      <c r="A7" s="4"/>
      <c r="B7" s="36" t="s">
        <v>37</v>
      </c>
      <c r="C7" s="110"/>
      <c r="D7" s="11">
        <f t="shared" si="0"/>
        <v>0</v>
      </c>
      <c r="E7" s="30">
        <f t="shared" si="1"/>
        <v>0</v>
      </c>
      <c r="F7" s="111">
        <f t="shared" si="6"/>
        <v>0</v>
      </c>
      <c r="G7" s="13">
        <f t="shared" si="2"/>
        <v>0</v>
      </c>
      <c r="H7" s="32">
        <f t="shared" si="3"/>
        <v>0</v>
      </c>
      <c r="I7" s="134"/>
      <c r="J7" s="13">
        <f t="shared" si="4"/>
        <v>0</v>
      </c>
      <c r="K7" s="12">
        <f t="shared" si="5"/>
        <v>0</v>
      </c>
    </row>
    <row r="8" spans="1:11" ht="17.25" customHeight="1" thickBot="1">
      <c r="A8" s="99" t="s">
        <v>10</v>
      </c>
      <c r="B8" s="94" t="s">
        <v>38</v>
      </c>
      <c r="C8" s="87">
        <v>1</v>
      </c>
      <c r="D8" s="88">
        <f t="shared" si="0"/>
        <v>0.02849489941300507</v>
      </c>
      <c r="E8" s="89">
        <f t="shared" si="1"/>
        <v>0.05324813631522897</v>
      </c>
      <c r="F8" s="78">
        <f t="shared" si="6"/>
        <v>404</v>
      </c>
      <c r="G8" s="88">
        <f t="shared" si="2"/>
        <v>2.0975898484958617</v>
      </c>
      <c r="H8" s="89">
        <f t="shared" si="3"/>
        <v>3.352418886399469</v>
      </c>
      <c r="I8" s="139">
        <v>405</v>
      </c>
      <c r="J8" s="88">
        <f t="shared" si="4"/>
        <v>1.7786873726372006</v>
      </c>
      <c r="K8" s="91">
        <f t="shared" si="5"/>
        <v>2.9076028429894465</v>
      </c>
    </row>
    <row r="9" spans="1:11" s="1" customFormat="1" ht="15" customHeight="1" thickBot="1">
      <c r="A9" s="147"/>
      <c r="B9" s="37" t="s">
        <v>39</v>
      </c>
      <c r="C9" s="109"/>
      <c r="D9" s="17">
        <f t="shared" si="0"/>
        <v>0</v>
      </c>
      <c r="E9" s="29">
        <f t="shared" si="1"/>
        <v>0</v>
      </c>
      <c r="F9" s="111">
        <f t="shared" si="6"/>
        <v>152</v>
      </c>
      <c r="G9" s="17">
        <f t="shared" si="2"/>
        <v>0.7891922202261659</v>
      </c>
      <c r="H9" s="29">
        <f t="shared" si="3"/>
        <v>1.2613061156750478</v>
      </c>
      <c r="I9" s="132">
        <v>152</v>
      </c>
      <c r="J9" s="17">
        <f t="shared" si="4"/>
        <v>0.6675567423230975</v>
      </c>
      <c r="K9" s="18">
        <f t="shared" si="5"/>
        <v>1.0912484744059157</v>
      </c>
    </row>
    <row r="10" spans="1:11" s="6" customFormat="1" ht="15.75" customHeight="1" thickBot="1">
      <c r="A10" s="159" t="s">
        <v>11</v>
      </c>
      <c r="B10" s="86" t="s">
        <v>40</v>
      </c>
      <c r="C10" s="87"/>
      <c r="D10" s="88">
        <f t="shared" si="0"/>
        <v>0</v>
      </c>
      <c r="E10" s="89">
        <f t="shared" si="1"/>
        <v>0</v>
      </c>
      <c r="F10" s="78">
        <f t="shared" si="6"/>
        <v>133</v>
      </c>
      <c r="G10" s="88">
        <f t="shared" si="2"/>
        <v>0.6905431926978951</v>
      </c>
      <c r="H10" s="89">
        <f t="shared" si="3"/>
        <v>1.1036428512156669</v>
      </c>
      <c r="I10" s="139">
        <v>133</v>
      </c>
      <c r="J10" s="88">
        <f t="shared" si="4"/>
        <v>0.5841121495327103</v>
      </c>
      <c r="K10" s="91">
        <f t="shared" si="5"/>
        <v>0.9548424151051762</v>
      </c>
    </row>
    <row r="11" spans="1:11" s="6" customFormat="1" ht="30" customHeight="1" thickBot="1">
      <c r="A11" s="93" t="s">
        <v>12</v>
      </c>
      <c r="B11" s="86" t="s">
        <v>41</v>
      </c>
      <c r="C11" s="87">
        <v>5</v>
      </c>
      <c r="D11" s="88">
        <f t="shared" si="0"/>
        <v>0.14247449706502535</v>
      </c>
      <c r="E11" s="89">
        <f t="shared" si="1"/>
        <v>0.26624068157614483</v>
      </c>
      <c r="F11" s="78">
        <f t="shared" si="6"/>
        <v>106</v>
      </c>
      <c r="G11" s="88">
        <f t="shared" si="2"/>
        <v>0.550357732526142</v>
      </c>
      <c r="H11" s="89">
        <f t="shared" si="3"/>
        <v>0.8795950543523359</v>
      </c>
      <c r="I11" s="139">
        <v>111</v>
      </c>
      <c r="J11" s="88">
        <f t="shared" si="4"/>
        <v>0.48749209472278826</v>
      </c>
      <c r="K11" s="91">
        <f t="shared" si="5"/>
        <v>0.7968985569674779</v>
      </c>
    </row>
    <row r="12" spans="1:11" s="6" customFormat="1" ht="16.5" customHeight="1" thickBot="1">
      <c r="A12" s="16"/>
      <c r="B12" s="38" t="s">
        <v>78</v>
      </c>
      <c r="C12" s="113">
        <v>5</v>
      </c>
      <c r="D12" s="27">
        <f t="shared" si="0"/>
        <v>0.14247449706502535</v>
      </c>
      <c r="E12" s="31">
        <f t="shared" si="1"/>
        <v>0.26624068157614483</v>
      </c>
      <c r="F12" s="111">
        <f t="shared" si="6"/>
        <v>103</v>
      </c>
      <c r="G12" s="27">
        <f t="shared" si="2"/>
        <v>0.5347815702848361</v>
      </c>
      <c r="H12" s="31">
        <f t="shared" si="3"/>
        <v>0.8547008547008547</v>
      </c>
      <c r="I12" s="127">
        <v>108</v>
      </c>
      <c r="J12" s="27">
        <f t="shared" si="4"/>
        <v>0.47431663270325347</v>
      </c>
      <c r="K12" s="28">
        <f t="shared" si="5"/>
        <v>0.7753607581305191</v>
      </c>
    </row>
    <row r="13" spans="1:11" s="6" customFormat="1" ht="18.75" customHeight="1" thickBot="1">
      <c r="A13" s="149" t="s">
        <v>13</v>
      </c>
      <c r="B13" s="94" t="s">
        <v>42</v>
      </c>
      <c r="C13" s="95"/>
      <c r="D13" s="96">
        <f t="shared" si="0"/>
        <v>0</v>
      </c>
      <c r="E13" s="97">
        <f t="shared" si="1"/>
        <v>0</v>
      </c>
      <c r="F13" s="78">
        <f t="shared" si="6"/>
        <v>0</v>
      </c>
      <c r="G13" s="96">
        <f t="shared" si="2"/>
        <v>0</v>
      </c>
      <c r="H13" s="97">
        <f t="shared" si="3"/>
        <v>0</v>
      </c>
      <c r="I13" s="157"/>
      <c r="J13" s="96">
        <f t="shared" si="4"/>
        <v>0</v>
      </c>
      <c r="K13" s="98">
        <f t="shared" si="5"/>
        <v>0</v>
      </c>
    </row>
    <row r="14" spans="1:11" s="6" customFormat="1" ht="18.75" customHeight="1" thickBot="1">
      <c r="A14" s="93" t="s">
        <v>14</v>
      </c>
      <c r="B14" s="86" t="s">
        <v>43</v>
      </c>
      <c r="C14" s="87">
        <v>3</v>
      </c>
      <c r="D14" s="88">
        <f t="shared" si="0"/>
        <v>0.08548469823901522</v>
      </c>
      <c r="E14" s="89">
        <f t="shared" si="1"/>
        <v>0.1597444089456869</v>
      </c>
      <c r="F14" s="78">
        <f t="shared" si="6"/>
        <v>285</v>
      </c>
      <c r="G14" s="88">
        <f t="shared" si="2"/>
        <v>1.479735412924061</v>
      </c>
      <c r="H14" s="89">
        <f t="shared" si="3"/>
        <v>2.3649489668907147</v>
      </c>
      <c r="I14" s="139">
        <v>288</v>
      </c>
      <c r="J14" s="88">
        <f t="shared" si="4"/>
        <v>1.2648443538753427</v>
      </c>
      <c r="K14" s="107">
        <f t="shared" si="5"/>
        <v>2.067628688348051</v>
      </c>
    </row>
    <row r="15" spans="1:11" s="1" customFormat="1" ht="15.75" customHeight="1" thickBot="1">
      <c r="A15" s="4"/>
      <c r="B15" s="39" t="s">
        <v>44</v>
      </c>
      <c r="C15" s="114"/>
      <c r="D15" s="13">
        <f t="shared" si="0"/>
        <v>0</v>
      </c>
      <c r="E15" s="32">
        <f t="shared" si="1"/>
        <v>0</v>
      </c>
      <c r="F15" s="111">
        <f t="shared" si="6"/>
        <v>0</v>
      </c>
      <c r="G15" s="13">
        <f t="shared" si="2"/>
        <v>0</v>
      </c>
      <c r="H15" s="32">
        <f t="shared" si="3"/>
        <v>0</v>
      </c>
      <c r="I15" s="134"/>
      <c r="J15" s="13">
        <f t="shared" si="4"/>
        <v>0</v>
      </c>
      <c r="K15" s="19">
        <f t="shared" si="5"/>
        <v>0</v>
      </c>
    </row>
    <row r="16" spans="1:11" s="1" customFormat="1" ht="16.5" customHeight="1" thickBot="1">
      <c r="A16" s="99" t="s">
        <v>15</v>
      </c>
      <c r="B16" s="94" t="s">
        <v>27</v>
      </c>
      <c r="C16" s="100">
        <v>11</v>
      </c>
      <c r="D16" s="101">
        <f t="shared" si="0"/>
        <v>0.3134438935430558</v>
      </c>
      <c r="E16" s="102">
        <f t="shared" si="1"/>
        <v>0.5857294994675186</v>
      </c>
      <c r="F16" s="78">
        <f t="shared" si="6"/>
        <v>595</v>
      </c>
      <c r="G16" s="101">
        <f t="shared" si="2"/>
        <v>3.0892721778590047</v>
      </c>
      <c r="H16" s="102">
        <f t="shared" si="3"/>
        <v>4.937349597543772</v>
      </c>
      <c r="I16" s="129">
        <v>606</v>
      </c>
      <c r="J16" s="101">
        <f t="shared" si="4"/>
        <v>2.661443327946033</v>
      </c>
      <c r="K16" s="103">
        <f t="shared" si="5"/>
        <v>4.35063536506569</v>
      </c>
    </row>
    <row r="17" spans="1:11" s="6" customFormat="1" ht="18" customHeight="1" thickBot="1">
      <c r="A17" s="104" t="s">
        <v>16</v>
      </c>
      <c r="B17" s="86" t="s">
        <v>45</v>
      </c>
      <c r="C17" s="87"/>
      <c r="D17" s="88">
        <f t="shared" si="0"/>
        <v>0</v>
      </c>
      <c r="E17" s="89">
        <f t="shared" si="1"/>
        <v>0</v>
      </c>
      <c r="F17" s="79">
        <f t="shared" si="6"/>
        <v>0</v>
      </c>
      <c r="G17" s="88">
        <f t="shared" si="2"/>
        <v>0</v>
      </c>
      <c r="H17" s="89">
        <f t="shared" si="3"/>
        <v>0</v>
      </c>
      <c r="I17" s="139"/>
      <c r="J17" s="88">
        <f t="shared" si="4"/>
        <v>0</v>
      </c>
      <c r="K17" s="91">
        <f t="shared" si="5"/>
        <v>0</v>
      </c>
    </row>
    <row r="18" spans="1:11" s="6" customFormat="1" ht="18" customHeight="1" thickBot="1">
      <c r="A18" s="93" t="s">
        <v>17</v>
      </c>
      <c r="B18" s="150" t="s">
        <v>46</v>
      </c>
      <c r="C18" s="87"/>
      <c r="D18" s="151">
        <f t="shared" si="0"/>
        <v>0</v>
      </c>
      <c r="E18" s="89">
        <f t="shared" si="1"/>
        <v>0</v>
      </c>
      <c r="F18" s="78">
        <f t="shared" si="6"/>
        <v>2841</v>
      </c>
      <c r="G18" s="151">
        <f t="shared" si="2"/>
        <v>14.750625642516692</v>
      </c>
      <c r="H18" s="89">
        <f t="shared" si="3"/>
        <v>23.5748070699527</v>
      </c>
      <c r="I18" s="158">
        <v>2841</v>
      </c>
      <c r="J18" s="151">
        <f t="shared" si="4"/>
        <v>12.477162532499474</v>
      </c>
      <c r="K18" s="152">
        <f t="shared" si="5"/>
        <v>20.396295498600043</v>
      </c>
    </row>
    <row r="19" spans="1:11" s="1" customFormat="1" ht="14.25" customHeight="1">
      <c r="A19" s="4"/>
      <c r="B19" s="35" t="s">
        <v>47</v>
      </c>
      <c r="C19" s="109"/>
      <c r="D19" s="11">
        <f t="shared" si="0"/>
        <v>0</v>
      </c>
      <c r="E19" s="29">
        <f t="shared" si="1"/>
        <v>0</v>
      </c>
      <c r="F19" s="81">
        <f t="shared" si="6"/>
        <v>1</v>
      </c>
      <c r="G19" s="11">
        <f t="shared" si="2"/>
        <v>0.005192054080435301</v>
      </c>
      <c r="H19" s="29">
        <f t="shared" si="3"/>
        <v>0.008298066550493735</v>
      </c>
      <c r="I19" s="126">
        <v>1</v>
      </c>
      <c r="J19" s="11">
        <f t="shared" si="4"/>
        <v>0.004391820673178273</v>
      </c>
      <c r="K19" s="12">
        <f t="shared" si="5"/>
        <v>0.007179266278986287</v>
      </c>
    </row>
    <row r="20" spans="1:11" s="1" customFormat="1" ht="14.25" customHeight="1">
      <c r="A20" s="4"/>
      <c r="B20" s="35" t="s">
        <v>48</v>
      </c>
      <c r="C20" s="80"/>
      <c r="D20" s="11">
        <f t="shared" si="0"/>
        <v>0</v>
      </c>
      <c r="E20" s="30">
        <f t="shared" si="1"/>
        <v>0</v>
      </c>
      <c r="F20" s="80">
        <f t="shared" si="6"/>
        <v>616</v>
      </c>
      <c r="G20" s="11">
        <f t="shared" si="2"/>
        <v>3.198305313548146</v>
      </c>
      <c r="H20" s="30">
        <f t="shared" si="3"/>
        <v>5.111608995104141</v>
      </c>
      <c r="I20" s="126">
        <v>616</v>
      </c>
      <c r="J20" s="11">
        <f t="shared" si="4"/>
        <v>2.705361534677816</v>
      </c>
      <c r="K20" s="12">
        <f t="shared" si="5"/>
        <v>4.4224280278555534</v>
      </c>
    </row>
    <row r="21" spans="1:11" s="1" customFormat="1" ht="14.25" customHeight="1" thickBot="1">
      <c r="A21" s="4"/>
      <c r="B21" s="35" t="s">
        <v>49</v>
      </c>
      <c r="C21" s="80"/>
      <c r="D21" s="11">
        <f t="shared" si="0"/>
        <v>0</v>
      </c>
      <c r="E21" s="30">
        <f t="shared" si="1"/>
        <v>0</v>
      </c>
      <c r="F21" s="111">
        <f t="shared" si="6"/>
        <v>330</v>
      </c>
      <c r="G21" s="11">
        <f t="shared" si="2"/>
        <v>1.7133778465436496</v>
      </c>
      <c r="H21" s="30">
        <f t="shared" si="3"/>
        <v>2.7383619616629327</v>
      </c>
      <c r="I21" s="126">
        <v>330</v>
      </c>
      <c r="J21" s="11">
        <f t="shared" si="4"/>
        <v>1.44930082214883</v>
      </c>
      <c r="K21" s="12">
        <f t="shared" si="5"/>
        <v>2.369157872065475</v>
      </c>
    </row>
    <row r="22" spans="1:11" s="6" customFormat="1" ht="15.75" customHeight="1" thickBot="1">
      <c r="A22" s="93" t="s">
        <v>28</v>
      </c>
      <c r="B22" s="86" t="s">
        <v>50</v>
      </c>
      <c r="C22" s="87">
        <v>730</v>
      </c>
      <c r="D22" s="88">
        <f t="shared" si="0"/>
        <v>20.801276571493702</v>
      </c>
      <c r="E22" s="89">
        <f t="shared" si="1"/>
        <v>38.871139510117146</v>
      </c>
      <c r="F22" s="78">
        <f t="shared" si="6"/>
        <v>252</v>
      </c>
      <c r="G22" s="88">
        <f t="shared" si="2"/>
        <v>1.308397628269696</v>
      </c>
      <c r="H22" s="89">
        <f t="shared" si="3"/>
        <v>2.091112770724421</v>
      </c>
      <c r="I22" s="139">
        <v>982</v>
      </c>
      <c r="J22" s="88">
        <f t="shared" si="4"/>
        <v>4.312767901061064</v>
      </c>
      <c r="K22" s="91">
        <f t="shared" si="5"/>
        <v>7.050039485964534</v>
      </c>
    </row>
    <row r="23" spans="1:11" s="1" customFormat="1" ht="15.75" customHeight="1">
      <c r="A23" s="4"/>
      <c r="B23" s="37" t="s">
        <v>51</v>
      </c>
      <c r="C23" s="109">
        <v>81</v>
      </c>
      <c r="D23" s="17">
        <f t="shared" si="0"/>
        <v>2.308086852453411</v>
      </c>
      <c r="E23" s="29">
        <f t="shared" si="1"/>
        <v>4.313099041533547</v>
      </c>
      <c r="F23" s="81">
        <f t="shared" si="6"/>
        <v>0</v>
      </c>
      <c r="G23" s="17">
        <f t="shared" si="2"/>
        <v>0</v>
      </c>
      <c r="H23" s="29">
        <f t="shared" si="3"/>
        <v>0</v>
      </c>
      <c r="I23" s="132">
        <v>81</v>
      </c>
      <c r="J23" s="17">
        <f t="shared" si="4"/>
        <v>0.3557374745274401</v>
      </c>
      <c r="K23" s="18">
        <f t="shared" si="5"/>
        <v>0.5815205685978893</v>
      </c>
    </row>
    <row r="24" spans="1:11" s="1" customFormat="1" ht="14.25" customHeight="1">
      <c r="A24" s="4"/>
      <c r="B24" s="35" t="s">
        <v>52</v>
      </c>
      <c r="C24" s="110">
        <v>190</v>
      </c>
      <c r="D24" s="11">
        <f t="shared" si="0"/>
        <v>5.414030888470964</v>
      </c>
      <c r="E24" s="30">
        <f t="shared" si="1"/>
        <v>10.117145899893504</v>
      </c>
      <c r="F24" s="80">
        <f t="shared" si="6"/>
        <v>17</v>
      </c>
      <c r="G24" s="11">
        <f t="shared" si="2"/>
        <v>0.08826491936740014</v>
      </c>
      <c r="H24" s="30">
        <f t="shared" si="3"/>
        <v>0.1410671313583935</v>
      </c>
      <c r="I24" s="126">
        <v>207</v>
      </c>
      <c r="J24" s="11">
        <f t="shared" si="4"/>
        <v>0.9091068793479025</v>
      </c>
      <c r="K24" s="12">
        <f t="shared" si="5"/>
        <v>1.4861081197501615</v>
      </c>
    </row>
    <row r="25" spans="1:11" s="1" customFormat="1" ht="15.75" customHeight="1">
      <c r="A25" s="4"/>
      <c r="B25" s="35" t="s">
        <v>85</v>
      </c>
      <c r="C25" s="110"/>
      <c r="D25" s="11">
        <f t="shared" si="0"/>
        <v>0</v>
      </c>
      <c r="E25" s="30">
        <f t="shared" si="1"/>
        <v>0</v>
      </c>
      <c r="F25" s="80">
        <f t="shared" si="6"/>
        <v>62</v>
      </c>
      <c r="G25" s="11">
        <f t="shared" si="2"/>
        <v>0.3219073529869887</v>
      </c>
      <c r="H25" s="30">
        <f t="shared" si="3"/>
        <v>0.5144801261306116</v>
      </c>
      <c r="I25" s="126">
        <v>62</v>
      </c>
      <c r="J25" s="11">
        <f t="shared" si="4"/>
        <v>0.2722928817370529</v>
      </c>
      <c r="K25" s="12">
        <f t="shared" si="5"/>
        <v>0.44511450929714985</v>
      </c>
    </row>
    <row r="26" spans="1:11" s="1" customFormat="1" ht="15.75" customHeight="1" thickBot="1">
      <c r="A26" s="4"/>
      <c r="B26" s="35" t="s">
        <v>86</v>
      </c>
      <c r="C26" s="110">
        <v>7</v>
      </c>
      <c r="D26" s="11">
        <f t="shared" si="0"/>
        <v>0.1994642958910355</v>
      </c>
      <c r="E26" s="30">
        <f t="shared" si="1"/>
        <v>0.37273695420660274</v>
      </c>
      <c r="F26" s="111">
        <f t="shared" si="6"/>
        <v>3</v>
      </c>
      <c r="G26" s="11">
        <f t="shared" si="2"/>
        <v>0.015576162241305905</v>
      </c>
      <c r="H26" s="30">
        <f t="shared" si="3"/>
        <v>0.024894199651481205</v>
      </c>
      <c r="I26" s="126">
        <v>10</v>
      </c>
      <c r="J26" s="11">
        <f t="shared" si="4"/>
        <v>0.043918206731782726</v>
      </c>
      <c r="K26" s="12">
        <f t="shared" si="5"/>
        <v>0.07179266278986288</v>
      </c>
    </row>
    <row r="27" spans="1:11" s="6" customFormat="1" ht="14.25" customHeight="1" thickBot="1">
      <c r="A27" s="93" t="s">
        <v>18</v>
      </c>
      <c r="B27" s="86" t="s">
        <v>53</v>
      </c>
      <c r="C27" s="87">
        <v>39</v>
      </c>
      <c r="D27" s="88">
        <f t="shared" si="0"/>
        <v>1.1113010771071978</v>
      </c>
      <c r="E27" s="89">
        <f t="shared" si="1"/>
        <v>2.07667731629393</v>
      </c>
      <c r="F27" s="78">
        <f t="shared" si="6"/>
        <v>1080</v>
      </c>
      <c r="G27" s="88">
        <f t="shared" si="2"/>
        <v>5.607418406870126</v>
      </c>
      <c r="H27" s="89">
        <f t="shared" si="3"/>
        <v>8.961911874533234</v>
      </c>
      <c r="I27" s="139">
        <v>1119</v>
      </c>
      <c r="J27" s="88">
        <f t="shared" si="4"/>
        <v>4.914447333286487</v>
      </c>
      <c r="K27" s="91">
        <f t="shared" si="5"/>
        <v>8.033598966185655</v>
      </c>
    </row>
    <row r="28" spans="1:11" s="1" customFormat="1" ht="12.75" hidden="1">
      <c r="A28" s="4"/>
      <c r="B28" s="37" t="s">
        <v>54</v>
      </c>
      <c r="C28" s="109"/>
      <c r="D28" s="17">
        <f t="shared" si="0"/>
        <v>0</v>
      </c>
      <c r="E28" s="29">
        <f t="shared" si="1"/>
        <v>0</v>
      </c>
      <c r="F28" s="81">
        <f t="shared" si="6"/>
        <v>0</v>
      </c>
      <c r="G28" s="17">
        <f>F28*1000/$G$2</f>
        <v>0</v>
      </c>
      <c r="H28" s="29">
        <f t="shared" si="3"/>
        <v>0</v>
      </c>
      <c r="I28" s="132"/>
      <c r="J28" s="17">
        <f t="shared" si="4"/>
        <v>0</v>
      </c>
      <c r="K28" s="18">
        <f t="shared" si="5"/>
        <v>0</v>
      </c>
    </row>
    <row r="29" spans="1:11" s="1" customFormat="1" ht="13.5" customHeight="1" hidden="1">
      <c r="A29" s="4"/>
      <c r="B29" s="35" t="s">
        <v>55</v>
      </c>
      <c r="C29" s="110"/>
      <c r="D29" s="11">
        <f t="shared" si="0"/>
        <v>0</v>
      </c>
      <c r="E29" s="30">
        <f t="shared" si="1"/>
        <v>0</v>
      </c>
      <c r="F29" s="80">
        <f t="shared" si="6"/>
        <v>0</v>
      </c>
      <c r="G29" s="11">
        <f t="shared" si="2"/>
        <v>0</v>
      </c>
      <c r="H29" s="30">
        <f t="shared" si="3"/>
        <v>0</v>
      </c>
      <c r="I29" s="126"/>
      <c r="J29" s="11">
        <f t="shared" si="4"/>
        <v>0</v>
      </c>
      <c r="K29" s="12">
        <f t="shared" si="5"/>
        <v>0</v>
      </c>
    </row>
    <row r="30" spans="1:11" s="1" customFormat="1" ht="12.75" hidden="1">
      <c r="A30" s="4"/>
      <c r="B30" s="35" t="s">
        <v>56</v>
      </c>
      <c r="C30" s="110"/>
      <c r="D30" s="11">
        <f t="shared" si="0"/>
        <v>0</v>
      </c>
      <c r="E30" s="30">
        <f t="shared" si="1"/>
        <v>0</v>
      </c>
      <c r="F30" s="82">
        <f t="shared" si="6"/>
        <v>0</v>
      </c>
      <c r="G30" s="11">
        <f t="shared" si="2"/>
        <v>0</v>
      </c>
      <c r="H30" s="30">
        <f t="shared" si="3"/>
        <v>0</v>
      </c>
      <c r="I30" s="126"/>
      <c r="J30" s="11">
        <f t="shared" si="4"/>
        <v>0</v>
      </c>
      <c r="K30" s="12">
        <f t="shared" si="5"/>
        <v>0</v>
      </c>
    </row>
    <row r="31" spans="1:11" s="1" customFormat="1" ht="16.5" customHeight="1" hidden="1" thickBot="1">
      <c r="A31" s="5"/>
      <c r="B31" s="35" t="s">
        <v>57</v>
      </c>
      <c r="C31" s="110"/>
      <c r="D31" s="11">
        <f t="shared" si="0"/>
        <v>0</v>
      </c>
      <c r="E31" s="30">
        <f t="shared" si="1"/>
        <v>0</v>
      </c>
      <c r="F31" s="83">
        <f t="shared" si="6"/>
        <v>0</v>
      </c>
      <c r="G31" s="11">
        <f t="shared" si="2"/>
        <v>0</v>
      </c>
      <c r="H31" s="30">
        <f t="shared" si="3"/>
        <v>0</v>
      </c>
      <c r="I31" s="126"/>
      <c r="J31" s="11">
        <f t="shared" si="4"/>
        <v>0</v>
      </c>
      <c r="K31" s="12">
        <f t="shared" si="5"/>
        <v>0</v>
      </c>
    </row>
    <row r="32" spans="1:11" s="1" customFormat="1" ht="16.5" customHeight="1" thickBot="1">
      <c r="A32" s="93" t="s">
        <v>75</v>
      </c>
      <c r="B32" s="86" t="s">
        <v>61</v>
      </c>
      <c r="C32" s="87">
        <v>44</v>
      </c>
      <c r="D32" s="88">
        <f t="shared" si="0"/>
        <v>1.2537755741722232</v>
      </c>
      <c r="E32" s="89">
        <f t="shared" si="1"/>
        <v>2.3429179978700745</v>
      </c>
      <c r="F32" s="78">
        <f t="shared" si="6"/>
        <v>313</v>
      </c>
      <c r="G32" s="88">
        <f>F32*1000/$G$2</f>
        <v>1.6251129271762494</v>
      </c>
      <c r="H32" s="89">
        <f t="shared" si="3"/>
        <v>2.597294830304539</v>
      </c>
      <c r="I32" s="139">
        <v>357</v>
      </c>
      <c r="J32" s="88">
        <f>I32*1000/$J$2</f>
        <v>1.5678799803246435</v>
      </c>
      <c r="K32" s="91">
        <f t="shared" si="5"/>
        <v>2.5629980615981047</v>
      </c>
    </row>
    <row r="33" spans="1:11" s="1" customFormat="1" ht="26.25" thickBot="1">
      <c r="A33" s="93" t="s">
        <v>76</v>
      </c>
      <c r="B33" s="86" t="s">
        <v>62</v>
      </c>
      <c r="C33" s="87">
        <v>6</v>
      </c>
      <c r="D33" s="88">
        <f t="shared" si="0"/>
        <v>0.17096939647803044</v>
      </c>
      <c r="E33" s="89">
        <f t="shared" si="1"/>
        <v>0.3194888178913738</v>
      </c>
      <c r="F33" s="78">
        <f t="shared" si="6"/>
        <v>162</v>
      </c>
      <c r="G33" s="88">
        <f>F33*1000/$G$2</f>
        <v>0.8411127610305189</v>
      </c>
      <c r="H33" s="89">
        <f t="shared" si="3"/>
        <v>1.344286781179985</v>
      </c>
      <c r="I33" s="139">
        <v>168</v>
      </c>
      <c r="J33" s="88">
        <f>I33*1000/$J$2</f>
        <v>0.7378258730939499</v>
      </c>
      <c r="K33" s="91">
        <f t="shared" si="5"/>
        <v>1.2061167348696964</v>
      </c>
    </row>
    <row r="34" spans="1:11" s="6" customFormat="1" ht="21" customHeight="1" thickBot="1">
      <c r="A34" s="93" t="s">
        <v>19</v>
      </c>
      <c r="B34" s="86" t="s">
        <v>58</v>
      </c>
      <c r="C34" s="87">
        <v>81</v>
      </c>
      <c r="D34" s="88">
        <f t="shared" si="0"/>
        <v>2.308086852453411</v>
      </c>
      <c r="E34" s="89">
        <f t="shared" si="1"/>
        <v>4.313099041533547</v>
      </c>
      <c r="F34" s="78">
        <f t="shared" si="6"/>
        <v>620</v>
      </c>
      <c r="G34" s="88">
        <f t="shared" si="2"/>
        <v>3.219073529869887</v>
      </c>
      <c r="H34" s="89">
        <f t="shared" si="3"/>
        <v>5.144801261306116</v>
      </c>
      <c r="I34" s="139">
        <v>701</v>
      </c>
      <c r="J34" s="88">
        <f t="shared" si="4"/>
        <v>3.078666291897969</v>
      </c>
      <c r="K34" s="91">
        <f t="shared" si="5"/>
        <v>5.032665661569387</v>
      </c>
    </row>
    <row r="35" spans="1:11" s="1" customFormat="1" ht="12.75">
      <c r="A35" s="4"/>
      <c r="B35" s="37" t="s">
        <v>59</v>
      </c>
      <c r="C35" s="109">
        <v>35</v>
      </c>
      <c r="D35" s="23">
        <f t="shared" si="0"/>
        <v>0.9973214794551776</v>
      </c>
      <c r="E35" s="33">
        <f t="shared" si="1"/>
        <v>1.8636847710330138</v>
      </c>
      <c r="F35" s="81">
        <f t="shared" si="6"/>
        <v>354</v>
      </c>
      <c r="G35" s="23">
        <f t="shared" si="2"/>
        <v>1.837987144474097</v>
      </c>
      <c r="H35" s="33">
        <f t="shared" si="3"/>
        <v>2.9375155588747823</v>
      </c>
      <c r="I35" s="132">
        <v>389</v>
      </c>
      <c r="J35" s="23">
        <f t="shared" si="4"/>
        <v>1.708418241866348</v>
      </c>
      <c r="K35" s="24">
        <f t="shared" si="5"/>
        <v>2.7927345825256658</v>
      </c>
    </row>
    <row r="36" spans="1:11" s="1" customFormat="1" ht="13.5" customHeight="1">
      <c r="A36" s="4"/>
      <c r="B36" s="40" t="s">
        <v>31</v>
      </c>
      <c r="C36" s="110">
        <v>34</v>
      </c>
      <c r="D36" s="25">
        <f t="shared" si="0"/>
        <v>0.9688265800421725</v>
      </c>
      <c r="E36" s="34">
        <f t="shared" si="1"/>
        <v>1.810436634717785</v>
      </c>
      <c r="F36" s="80">
        <f t="shared" si="6"/>
        <v>105</v>
      </c>
      <c r="G36" s="25">
        <f t="shared" si="2"/>
        <v>0.5451656784457067</v>
      </c>
      <c r="H36" s="34">
        <f t="shared" si="3"/>
        <v>0.8712969878018422</v>
      </c>
      <c r="I36" s="126">
        <v>139</v>
      </c>
      <c r="J36" s="25">
        <f t="shared" si="4"/>
        <v>0.6104630735717799</v>
      </c>
      <c r="K36" s="26">
        <f t="shared" si="5"/>
        <v>0.997918012779094</v>
      </c>
    </row>
    <row r="37" spans="1:11" s="1" customFormat="1" ht="12" customHeight="1" thickBot="1">
      <c r="A37" s="15"/>
      <c r="B37" s="35" t="s">
        <v>84</v>
      </c>
      <c r="C37" s="110"/>
      <c r="D37" s="25">
        <f t="shared" si="0"/>
        <v>0</v>
      </c>
      <c r="E37" s="34">
        <f t="shared" si="1"/>
        <v>0</v>
      </c>
      <c r="F37" s="112">
        <f t="shared" si="6"/>
        <v>120</v>
      </c>
      <c r="G37" s="25">
        <f t="shared" si="2"/>
        <v>0.6230464896522362</v>
      </c>
      <c r="H37" s="34">
        <f t="shared" si="3"/>
        <v>0.9957679860592482</v>
      </c>
      <c r="I37" s="126">
        <v>120</v>
      </c>
      <c r="J37" s="25">
        <f t="shared" si="4"/>
        <v>0.5270184807813927</v>
      </c>
      <c r="K37" s="26">
        <f t="shared" si="5"/>
        <v>0.8615119534783545</v>
      </c>
    </row>
    <row r="38" spans="1:11" s="6" customFormat="1" ht="21" customHeight="1" thickBot="1">
      <c r="A38" s="93" t="s">
        <v>20</v>
      </c>
      <c r="B38" s="86" t="s">
        <v>32</v>
      </c>
      <c r="C38" s="87">
        <v>45</v>
      </c>
      <c r="D38" s="88">
        <f t="shared" si="0"/>
        <v>1.2822704735852282</v>
      </c>
      <c r="E38" s="89">
        <f t="shared" si="1"/>
        <v>2.3961661341853033</v>
      </c>
      <c r="F38" s="78">
        <f t="shared" si="6"/>
        <v>1510</v>
      </c>
      <c r="G38" s="88">
        <f t="shared" si="2"/>
        <v>7.840001661457306</v>
      </c>
      <c r="H38" s="89">
        <f t="shared" si="3"/>
        <v>12.53008049124554</v>
      </c>
      <c r="I38" s="139">
        <v>1555</v>
      </c>
      <c r="J38" s="88">
        <f t="shared" si="4"/>
        <v>6.829281146792214</v>
      </c>
      <c r="K38" s="107">
        <f t="shared" si="5"/>
        <v>11.163759063823678</v>
      </c>
    </row>
    <row r="39" spans="1:11" s="1" customFormat="1" ht="12.75">
      <c r="A39" s="4"/>
      <c r="B39" s="37" t="s">
        <v>60</v>
      </c>
      <c r="C39" s="109">
        <v>8</v>
      </c>
      <c r="D39" s="17">
        <f t="shared" si="0"/>
        <v>0.22795919530404057</v>
      </c>
      <c r="E39" s="29">
        <f t="shared" si="1"/>
        <v>0.42598509052183176</v>
      </c>
      <c r="F39" s="81">
        <f t="shared" si="6"/>
        <v>207</v>
      </c>
      <c r="G39" s="17">
        <f t="shared" si="2"/>
        <v>1.0747551946501075</v>
      </c>
      <c r="H39" s="29">
        <f t="shared" si="3"/>
        <v>1.7176997759522032</v>
      </c>
      <c r="I39" s="132">
        <v>215</v>
      </c>
      <c r="J39" s="17">
        <f t="shared" si="4"/>
        <v>0.9442414447333286</v>
      </c>
      <c r="K39" s="18">
        <f t="shared" si="5"/>
        <v>1.543542249982052</v>
      </c>
    </row>
    <row r="40" spans="1:11" s="1" customFormat="1" ht="12.75">
      <c r="A40" s="4"/>
      <c r="B40" s="35" t="s">
        <v>34</v>
      </c>
      <c r="C40" s="110">
        <v>3</v>
      </c>
      <c r="D40" s="11">
        <f t="shared" si="0"/>
        <v>0.08548469823901522</v>
      </c>
      <c r="E40" s="30">
        <f t="shared" si="1"/>
        <v>0.1597444089456869</v>
      </c>
      <c r="F40" s="80">
        <f t="shared" si="6"/>
        <v>75</v>
      </c>
      <c r="G40" s="11">
        <f t="shared" si="2"/>
        <v>0.38940405603264766</v>
      </c>
      <c r="H40" s="30">
        <f t="shared" si="3"/>
        <v>0.6223549912870301</v>
      </c>
      <c r="I40" s="126">
        <v>78</v>
      </c>
      <c r="J40" s="11">
        <f t="shared" si="4"/>
        <v>0.3425620125079053</v>
      </c>
      <c r="K40" s="12">
        <f t="shared" si="5"/>
        <v>0.5599827697609304</v>
      </c>
    </row>
    <row r="41" spans="1:11" s="1" customFormat="1" ht="12.75">
      <c r="A41" s="4"/>
      <c r="B41" s="35" t="s">
        <v>25</v>
      </c>
      <c r="C41" s="110">
        <v>1</v>
      </c>
      <c r="D41" s="11">
        <f t="shared" si="0"/>
        <v>0.02849489941300507</v>
      </c>
      <c r="E41" s="30">
        <f t="shared" si="1"/>
        <v>0.05324813631522897</v>
      </c>
      <c r="F41" s="80">
        <f t="shared" si="6"/>
        <v>15</v>
      </c>
      <c r="G41" s="11">
        <f t="shared" si="2"/>
        <v>0.07788081120652952</v>
      </c>
      <c r="H41" s="30">
        <f t="shared" si="3"/>
        <v>0.12447099825740603</v>
      </c>
      <c r="I41" s="126">
        <v>16</v>
      </c>
      <c r="J41" s="11">
        <f t="shared" si="4"/>
        <v>0.07026913077085237</v>
      </c>
      <c r="K41" s="12">
        <f t="shared" si="5"/>
        <v>0.1148682604637806</v>
      </c>
    </row>
    <row r="42" spans="1:11" s="1" customFormat="1" ht="13.5" thickBot="1">
      <c r="A42" s="5"/>
      <c r="B42" s="35" t="s">
        <v>35</v>
      </c>
      <c r="C42" s="110">
        <v>24</v>
      </c>
      <c r="D42" s="11">
        <f t="shared" si="0"/>
        <v>0.6838775859121218</v>
      </c>
      <c r="E42" s="30">
        <f t="shared" si="1"/>
        <v>1.2779552715654952</v>
      </c>
      <c r="F42" s="111">
        <f t="shared" si="6"/>
        <v>531</v>
      </c>
      <c r="G42" s="11">
        <f t="shared" si="2"/>
        <v>2.756980716711145</v>
      </c>
      <c r="H42" s="30">
        <f t="shared" si="3"/>
        <v>4.4062733383121735</v>
      </c>
      <c r="I42" s="126">
        <v>555</v>
      </c>
      <c r="J42" s="11">
        <f t="shared" si="4"/>
        <v>2.4374604736139416</v>
      </c>
      <c r="K42" s="12">
        <f t="shared" si="5"/>
        <v>3.9844927848373897</v>
      </c>
    </row>
    <row r="43" spans="1:11" s="6" customFormat="1" ht="23.25" customHeight="1" thickBot="1">
      <c r="A43" s="93" t="s">
        <v>21</v>
      </c>
      <c r="B43" s="86" t="s">
        <v>64</v>
      </c>
      <c r="C43" s="87">
        <v>337</v>
      </c>
      <c r="D43" s="88">
        <f t="shared" si="0"/>
        <v>9.602781102182709</v>
      </c>
      <c r="E43" s="89">
        <f t="shared" si="1"/>
        <v>17.94462193823216</v>
      </c>
      <c r="F43" s="78">
        <f t="shared" si="6"/>
        <v>0</v>
      </c>
      <c r="G43" s="88">
        <f t="shared" si="2"/>
        <v>0</v>
      </c>
      <c r="H43" s="89">
        <f t="shared" si="3"/>
        <v>0</v>
      </c>
      <c r="I43" s="139">
        <v>337</v>
      </c>
      <c r="J43" s="88">
        <f t="shared" si="4"/>
        <v>1.4800435668610779</v>
      </c>
      <c r="K43" s="107">
        <f t="shared" si="5"/>
        <v>2.419412736018379</v>
      </c>
    </row>
    <row r="44" spans="1:11" s="1" customFormat="1" ht="33.75" customHeight="1" thickBot="1">
      <c r="A44" s="9"/>
      <c r="B44" s="155" t="s">
        <v>81</v>
      </c>
      <c r="C44" s="109">
        <v>49</v>
      </c>
      <c r="D44" s="17">
        <f t="shared" si="0"/>
        <v>1.3962500712372485</v>
      </c>
      <c r="E44" s="29">
        <f t="shared" si="1"/>
        <v>2.6091586794462196</v>
      </c>
      <c r="F44" s="115">
        <f t="shared" si="6"/>
        <v>0</v>
      </c>
      <c r="G44" s="17">
        <f t="shared" si="2"/>
        <v>0</v>
      </c>
      <c r="H44" s="29">
        <f t="shared" si="3"/>
        <v>0</v>
      </c>
      <c r="I44" s="132">
        <v>49</v>
      </c>
      <c r="J44" s="17">
        <f t="shared" si="4"/>
        <v>0.21519921298573536</v>
      </c>
      <c r="K44" s="18">
        <f t="shared" si="5"/>
        <v>0.3517840476703281</v>
      </c>
    </row>
    <row r="45" spans="1:11" s="1" customFormat="1" ht="16.5" customHeight="1" thickBot="1">
      <c r="A45" s="4"/>
      <c r="B45" s="153" t="s">
        <v>79</v>
      </c>
      <c r="C45" s="110">
        <v>30</v>
      </c>
      <c r="D45" s="11">
        <f t="shared" si="0"/>
        <v>0.8548469823901521</v>
      </c>
      <c r="E45" s="30">
        <f t="shared" si="1"/>
        <v>1.597444089456869</v>
      </c>
      <c r="F45" s="116">
        <f t="shared" si="6"/>
        <v>0</v>
      </c>
      <c r="G45" s="11">
        <f t="shared" si="2"/>
        <v>0</v>
      </c>
      <c r="H45" s="30">
        <f t="shared" si="3"/>
        <v>0</v>
      </c>
      <c r="I45" s="126">
        <v>30</v>
      </c>
      <c r="J45" s="11">
        <f t="shared" si="4"/>
        <v>0.13175462019534817</v>
      </c>
      <c r="K45" s="12">
        <f t="shared" si="5"/>
        <v>0.21537798836958863</v>
      </c>
    </row>
    <row r="46" spans="1:11" s="1" customFormat="1" ht="18" customHeight="1" thickBot="1">
      <c r="A46" s="93" t="s">
        <v>77</v>
      </c>
      <c r="B46" s="86" t="s">
        <v>63</v>
      </c>
      <c r="C46" s="87">
        <v>4</v>
      </c>
      <c r="D46" s="88">
        <f t="shared" si="0"/>
        <v>0.11397959765202029</v>
      </c>
      <c r="E46" s="89">
        <f t="shared" si="1"/>
        <v>0.21299254526091588</v>
      </c>
      <c r="F46" s="78">
        <f t="shared" si="6"/>
        <v>0</v>
      </c>
      <c r="G46" s="88">
        <f>F46*1000/$G$2</f>
        <v>0</v>
      </c>
      <c r="H46" s="89">
        <f t="shared" si="3"/>
        <v>0</v>
      </c>
      <c r="I46" s="139">
        <v>4</v>
      </c>
      <c r="J46" s="88">
        <f>I46*1000/$J$2</f>
        <v>0.017567282692713092</v>
      </c>
      <c r="K46" s="91">
        <f t="shared" si="5"/>
        <v>0.02871706511594515</v>
      </c>
    </row>
    <row r="47" spans="1:11" s="6" customFormat="1" ht="21" customHeight="1" thickBot="1">
      <c r="A47" s="93" t="s">
        <v>29</v>
      </c>
      <c r="B47" s="86" t="s">
        <v>65</v>
      </c>
      <c r="C47" s="87">
        <v>13</v>
      </c>
      <c r="D47" s="88">
        <f t="shared" si="0"/>
        <v>0.3704336923690659</v>
      </c>
      <c r="E47" s="89">
        <f t="shared" si="1"/>
        <v>0.6922257720979765</v>
      </c>
      <c r="F47" s="78">
        <f t="shared" si="6"/>
        <v>159</v>
      </c>
      <c r="G47" s="88">
        <f t="shared" si="2"/>
        <v>0.825536598789213</v>
      </c>
      <c r="H47" s="89">
        <f t="shared" si="3"/>
        <v>1.319392581528504</v>
      </c>
      <c r="I47" s="139">
        <v>172</v>
      </c>
      <c r="J47" s="88">
        <f t="shared" si="4"/>
        <v>0.7553931557866629</v>
      </c>
      <c r="K47" s="91">
        <f t="shared" si="5"/>
        <v>1.2348337999856416</v>
      </c>
    </row>
    <row r="48" spans="1:11" s="6" customFormat="1" ht="19.5" customHeight="1" thickBot="1">
      <c r="A48" s="93" t="s">
        <v>30</v>
      </c>
      <c r="B48" s="86" t="s">
        <v>66</v>
      </c>
      <c r="C48" s="87">
        <v>416</v>
      </c>
      <c r="D48" s="88">
        <f t="shared" si="0"/>
        <v>11.85387815581011</v>
      </c>
      <c r="E48" s="89">
        <f t="shared" si="1"/>
        <v>22.15122470713525</v>
      </c>
      <c r="F48" s="78">
        <f t="shared" si="6"/>
        <v>1351</v>
      </c>
      <c r="G48" s="88">
        <f t="shared" si="2"/>
        <v>7.014465062668092</v>
      </c>
      <c r="H48" s="89">
        <f t="shared" si="3"/>
        <v>11.210687909717036</v>
      </c>
      <c r="I48" s="139">
        <v>1767</v>
      </c>
      <c r="J48" s="88">
        <f t="shared" si="4"/>
        <v>7.760347129506008</v>
      </c>
      <c r="K48" s="91">
        <f t="shared" si="5"/>
        <v>12.68576351496877</v>
      </c>
    </row>
    <row r="49" spans="1:11" s="1" customFormat="1" ht="12.75">
      <c r="A49" s="4"/>
      <c r="B49" s="37" t="s">
        <v>67</v>
      </c>
      <c r="C49" s="109">
        <v>51</v>
      </c>
      <c r="D49" s="17">
        <f t="shared" si="0"/>
        <v>1.4532398700632587</v>
      </c>
      <c r="E49" s="29">
        <f t="shared" si="1"/>
        <v>2.7156549520766773</v>
      </c>
      <c r="F49" s="81">
        <f t="shared" si="6"/>
        <v>215</v>
      </c>
      <c r="G49" s="17">
        <f t="shared" si="2"/>
        <v>1.1162916272935899</v>
      </c>
      <c r="H49" s="29">
        <f t="shared" si="3"/>
        <v>1.784084308356153</v>
      </c>
      <c r="I49" s="132">
        <v>266</v>
      </c>
      <c r="J49" s="17">
        <f t="shared" si="4"/>
        <v>1.1682242990654206</v>
      </c>
      <c r="K49" s="18">
        <f t="shared" si="5"/>
        <v>1.9096848302103524</v>
      </c>
    </row>
    <row r="50" spans="1:11" s="1" customFormat="1" ht="12.75">
      <c r="A50" s="4"/>
      <c r="B50" s="35" t="s">
        <v>71</v>
      </c>
      <c r="C50" s="110"/>
      <c r="D50" s="11">
        <f t="shared" si="0"/>
        <v>0</v>
      </c>
      <c r="E50" s="30">
        <f t="shared" si="1"/>
        <v>0</v>
      </c>
      <c r="F50" s="80">
        <f t="shared" si="6"/>
        <v>13</v>
      </c>
      <c r="G50" s="11">
        <f t="shared" si="2"/>
        <v>0.06749670304565893</v>
      </c>
      <c r="H50" s="30">
        <f t="shared" si="3"/>
        <v>0.10787486515641856</v>
      </c>
      <c r="I50" s="126">
        <v>13</v>
      </c>
      <c r="J50" s="11">
        <f t="shared" si="4"/>
        <v>0.05709366875131754</v>
      </c>
      <c r="K50" s="12">
        <f t="shared" si="5"/>
        <v>0.09333046162682174</v>
      </c>
    </row>
    <row r="51" spans="1:11" s="1" customFormat="1" ht="12.75">
      <c r="A51" s="4"/>
      <c r="B51" s="35" t="s">
        <v>68</v>
      </c>
      <c r="C51" s="110">
        <v>6</v>
      </c>
      <c r="D51" s="11">
        <f t="shared" si="0"/>
        <v>0.17096939647803044</v>
      </c>
      <c r="E51" s="30">
        <f t="shared" si="1"/>
        <v>0.3194888178913738</v>
      </c>
      <c r="F51" s="80">
        <f t="shared" si="6"/>
        <v>92</v>
      </c>
      <c r="G51" s="11">
        <f t="shared" si="2"/>
        <v>0.47766897540004777</v>
      </c>
      <c r="H51" s="30">
        <f t="shared" si="3"/>
        <v>0.7634221226454236</v>
      </c>
      <c r="I51" s="126">
        <v>98</v>
      </c>
      <c r="J51" s="11">
        <f t="shared" si="4"/>
        <v>0.4303984259714707</v>
      </c>
      <c r="K51" s="12">
        <f t="shared" si="5"/>
        <v>0.7035680953406562</v>
      </c>
    </row>
    <row r="52" spans="1:11" s="1" customFormat="1" ht="12.75">
      <c r="A52" s="4"/>
      <c r="B52" s="35" t="s">
        <v>72</v>
      </c>
      <c r="C52" s="110">
        <v>1</v>
      </c>
      <c r="D52" s="11">
        <f t="shared" si="0"/>
        <v>0.02849489941300507</v>
      </c>
      <c r="E52" s="30">
        <f t="shared" si="1"/>
        <v>0.05324813631522897</v>
      </c>
      <c r="F52" s="80">
        <f t="shared" si="6"/>
        <v>40</v>
      </c>
      <c r="G52" s="11">
        <f t="shared" si="2"/>
        <v>0.20768216321741206</v>
      </c>
      <c r="H52" s="30">
        <f t="shared" si="3"/>
        <v>0.3319226620197494</v>
      </c>
      <c r="I52" s="126">
        <v>41</v>
      </c>
      <c r="J52" s="11">
        <f t="shared" si="4"/>
        <v>0.18006464760030919</v>
      </c>
      <c r="K52" s="12">
        <f t="shared" si="5"/>
        <v>0.2943499174384378</v>
      </c>
    </row>
    <row r="53" spans="1:11" s="1" customFormat="1" ht="12.75">
      <c r="A53" s="4"/>
      <c r="B53" s="35" t="s">
        <v>69</v>
      </c>
      <c r="C53" s="110">
        <v>81</v>
      </c>
      <c r="D53" s="11">
        <f t="shared" si="0"/>
        <v>2.308086852453411</v>
      </c>
      <c r="E53" s="30">
        <f t="shared" si="1"/>
        <v>4.313099041533547</v>
      </c>
      <c r="F53" s="80">
        <f t="shared" si="6"/>
        <v>361</v>
      </c>
      <c r="G53" s="11">
        <f t="shared" si="2"/>
        <v>1.874331523037144</v>
      </c>
      <c r="H53" s="30">
        <f t="shared" si="3"/>
        <v>2.9956020247282384</v>
      </c>
      <c r="I53" s="126">
        <v>442</v>
      </c>
      <c r="J53" s="11">
        <f t="shared" si="4"/>
        <v>1.9411847375447966</v>
      </c>
      <c r="K53" s="12">
        <f t="shared" si="5"/>
        <v>3.173235695311939</v>
      </c>
    </row>
    <row r="54" spans="1:11" s="1" customFormat="1" ht="12.75">
      <c r="A54" s="4"/>
      <c r="B54" s="35" t="s">
        <v>73</v>
      </c>
      <c r="C54" s="110">
        <v>72</v>
      </c>
      <c r="D54" s="11">
        <f t="shared" si="0"/>
        <v>2.0516327577363653</v>
      </c>
      <c r="E54" s="30">
        <f t="shared" si="1"/>
        <v>3.8338658146964857</v>
      </c>
      <c r="F54" s="80">
        <f t="shared" si="6"/>
        <v>217</v>
      </c>
      <c r="G54" s="11">
        <f t="shared" si="2"/>
        <v>1.1266757354544605</v>
      </c>
      <c r="H54" s="30">
        <f t="shared" si="3"/>
        <v>1.8006804414571405</v>
      </c>
      <c r="I54" s="126">
        <v>289</v>
      </c>
      <c r="J54" s="11">
        <f t="shared" si="4"/>
        <v>1.2692361745485208</v>
      </c>
      <c r="K54" s="12">
        <f t="shared" si="5"/>
        <v>2.0748079546270373</v>
      </c>
    </row>
    <row r="55" spans="1:11" s="1" customFormat="1" ht="12.75">
      <c r="A55" s="4"/>
      <c r="B55" s="35" t="s">
        <v>70</v>
      </c>
      <c r="C55" s="110">
        <v>16</v>
      </c>
      <c r="D55" s="11">
        <f t="shared" si="0"/>
        <v>0.45591839060808115</v>
      </c>
      <c r="E55" s="30">
        <f t="shared" si="1"/>
        <v>0.8519701810436635</v>
      </c>
      <c r="F55" s="80">
        <f t="shared" si="6"/>
        <v>434</v>
      </c>
      <c r="G55" s="11">
        <f t="shared" si="2"/>
        <v>2.253351470908921</v>
      </c>
      <c r="H55" s="30">
        <f t="shared" si="3"/>
        <v>3.601360882914281</v>
      </c>
      <c r="I55" s="126">
        <v>450</v>
      </c>
      <c r="J55" s="11">
        <f t="shared" si="4"/>
        <v>1.9763193029302228</v>
      </c>
      <c r="K55" s="12">
        <f t="shared" si="5"/>
        <v>3.2306698255438295</v>
      </c>
    </row>
    <row r="56" spans="1:11" s="1" customFormat="1" ht="12.75">
      <c r="A56" s="4"/>
      <c r="B56" s="35" t="s">
        <v>74</v>
      </c>
      <c r="C56" s="110">
        <v>15</v>
      </c>
      <c r="D56" s="11">
        <f t="shared" si="0"/>
        <v>0.42742349119507606</v>
      </c>
      <c r="E56" s="30">
        <f t="shared" si="1"/>
        <v>0.7987220447284346</v>
      </c>
      <c r="F56" s="80">
        <f t="shared" si="6"/>
        <v>366</v>
      </c>
      <c r="G56" s="11">
        <f t="shared" si="2"/>
        <v>1.9002917934393204</v>
      </c>
      <c r="H56" s="30">
        <f t="shared" si="3"/>
        <v>3.037092357480707</v>
      </c>
      <c r="I56" s="126">
        <v>381</v>
      </c>
      <c r="J56" s="11">
        <f t="shared" si="4"/>
        <v>1.673283676480922</v>
      </c>
      <c r="K56" s="12">
        <f t="shared" si="5"/>
        <v>2.7353004522937754</v>
      </c>
    </row>
    <row r="57" spans="1:11" s="1" customFormat="1" ht="13.5" thickBot="1">
      <c r="A57" s="4"/>
      <c r="B57" s="35" t="s">
        <v>33</v>
      </c>
      <c r="C57" s="117">
        <v>25</v>
      </c>
      <c r="D57" s="11">
        <f t="shared" si="0"/>
        <v>0.7123724853251268</v>
      </c>
      <c r="E57" s="30">
        <f>C57*100/C$61</f>
        <v>1.3312034078807242</v>
      </c>
      <c r="F57" s="82">
        <f t="shared" si="6"/>
        <v>19</v>
      </c>
      <c r="G57" s="11">
        <f t="shared" si="2"/>
        <v>0.09864902752827073</v>
      </c>
      <c r="H57" s="30">
        <f>F57*100/F$61</f>
        <v>0.15766326445938098</v>
      </c>
      <c r="I57" s="126">
        <v>44</v>
      </c>
      <c r="J57" s="11">
        <f t="shared" si="4"/>
        <v>0.193240109619844</v>
      </c>
      <c r="K57" s="12">
        <f t="shared" si="5"/>
        <v>0.31588771627539664</v>
      </c>
    </row>
    <row r="58" spans="1:11" s="6" customFormat="1" ht="21" customHeight="1" thickBot="1">
      <c r="A58" s="93" t="s">
        <v>90</v>
      </c>
      <c r="B58" s="86" t="s">
        <v>89</v>
      </c>
      <c r="C58" s="87">
        <v>55</v>
      </c>
      <c r="D58" s="88">
        <f>C58*1000/$D$2</f>
        <v>1.5672194677152789</v>
      </c>
      <c r="E58" s="89">
        <f>C58*100/C$61</f>
        <v>2.928647497337593</v>
      </c>
      <c r="F58" s="78">
        <f>I58-C58</f>
        <v>1907</v>
      </c>
      <c r="G58" s="88">
        <f>F58*1000/$G$2</f>
        <v>9.90124713139012</v>
      </c>
      <c r="H58" s="89">
        <f>F58*100/F$61</f>
        <v>15.824412911791553</v>
      </c>
      <c r="I58" s="139">
        <v>1962</v>
      </c>
      <c r="J58" s="88">
        <f>I58*1000/$J$2</f>
        <v>8.616752160775771</v>
      </c>
      <c r="K58" s="91">
        <f>I58*100/I$61</f>
        <v>14.085720439371096</v>
      </c>
    </row>
    <row r="59" spans="1:11" s="1" customFormat="1" ht="12.75">
      <c r="A59" s="4"/>
      <c r="B59" s="37" t="s">
        <v>91</v>
      </c>
      <c r="C59" s="109">
        <v>54</v>
      </c>
      <c r="D59" s="17">
        <f>C59*1000/$D$2</f>
        <v>1.5387245683022739</v>
      </c>
      <c r="E59" s="29">
        <f>C59*100/C$61</f>
        <v>2.8753993610223643</v>
      </c>
      <c r="F59" s="81">
        <f>I59-C59</f>
        <v>1684</v>
      </c>
      <c r="G59" s="17">
        <f>F59*1000/$G$2</f>
        <v>8.743419071453049</v>
      </c>
      <c r="H59" s="29">
        <f>F59*100/F$61</f>
        <v>13.97394407103145</v>
      </c>
      <c r="I59" s="132">
        <v>1738</v>
      </c>
      <c r="J59" s="17">
        <f>I59*1000/$J$2</f>
        <v>7.632984329983838</v>
      </c>
      <c r="K59" s="18">
        <f>I59*100/I$61</f>
        <v>12.477564792878168</v>
      </c>
    </row>
    <row r="60" spans="1:11" s="1" customFormat="1" ht="13.5" thickBot="1">
      <c r="A60" s="22"/>
      <c r="B60" s="227" t="s">
        <v>92</v>
      </c>
      <c r="C60" s="113">
        <v>1</v>
      </c>
      <c r="D60" s="17">
        <f>C60*1000/$D$2</f>
        <v>0.02849489941300507</v>
      </c>
      <c r="E60" s="29">
        <f>C60*100/C$61</f>
        <v>0.05324813631522897</v>
      </c>
      <c r="F60" s="81">
        <f>I60-C60</f>
        <v>223</v>
      </c>
      <c r="G60" s="17">
        <f>F60*1000/$G$2</f>
        <v>1.1578280599370723</v>
      </c>
      <c r="H60" s="29">
        <f>F60*100/F$61</f>
        <v>1.8504688407601029</v>
      </c>
      <c r="I60" s="132">
        <v>224</v>
      </c>
      <c r="J60" s="17">
        <f>I60*1000/$J$2</f>
        <v>0.9837678307919331</v>
      </c>
      <c r="K60" s="18">
        <f>I60*100/I$61</f>
        <v>1.6081556464929285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1878</v>
      </c>
      <c r="D61" s="204">
        <f t="shared" si="0"/>
        <v>53.51342109762353</v>
      </c>
      <c r="E61" s="89"/>
      <c r="F61" s="139">
        <f>F48+F47+F46+F43+F38+F34+F33+F32+F27+F22+F18+F17+F16+F14+F13+F11+F10+F8+F5+F58</f>
        <v>12051</v>
      </c>
      <c r="G61" s="204">
        <f t="shared" si="2"/>
        <v>62.569443723325826</v>
      </c>
      <c r="H61" s="89"/>
      <c r="I61" s="139">
        <f>I48+I47+I46+I43+I38+I34+I33+I32+I27+I22+I18+I17+I16+I14+I13+I11+I10+I8+I5+I58</f>
        <v>13929</v>
      </c>
      <c r="J61" s="204">
        <f t="shared" si="4"/>
        <v>61.17367015670016</v>
      </c>
      <c r="K61" s="91"/>
    </row>
    <row r="62" spans="1:11" s="6" customFormat="1" ht="22.5" customHeight="1">
      <c r="A62" s="14"/>
      <c r="B62" s="228" t="s">
        <v>23</v>
      </c>
      <c r="C62" s="228"/>
      <c r="D62" s="228"/>
      <c r="E62" s="228"/>
      <c r="F62" s="228"/>
      <c r="G62" s="228"/>
      <c r="H62" s="228"/>
      <c r="I62" s="229"/>
      <c r="J62" s="229"/>
      <c r="K62" s="229"/>
    </row>
  </sheetData>
  <sheetProtection/>
  <mergeCells count="5">
    <mergeCell ref="B62:H62"/>
    <mergeCell ref="I62:K62"/>
    <mergeCell ref="A1:K1"/>
    <mergeCell ref="A3:A4"/>
    <mergeCell ref="B3:B4"/>
  </mergeCells>
  <printOptions horizontalCentered="1"/>
  <pageMargins left="0.75" right="0.75" top="0.6299212598425197" bottom="0.4724409448818898" header="0" footer="0"/>
  <pageSetup horizontalDpi="600" verticalDpi="600" orientation="landscape" paperSize="9" r:id="rId1"/>
  <headerFooter alignWithMargins="0">
    <oddFooter>&amp;L&amp;Z&amp;F*&amp;A&amp;R&amp;P -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K61"/>
  <sheetViews>
    <sheetView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I39" sqref="I39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0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20.25" customHeight="1" thickBot="1">
      <c r="A2" s="20"/>
      <c r="B2" s="21"/>
      <c r="C2" s="2"/>
      <c r="D2" s="224">
        <v>35094</v>
      </c>
      <c r="E2" s="225"/>
      <c r="F2" s="225"/>
      <c r="G2" s="224">
        <v>192602</v>
      </c>
      <c r="H2" s="2"/>
      <c r="I2" s="2"/>
      <c r="J2" s="224">
        <f>G2+D2</f>
        <v>227696</v>
      </c>
      <c r="K2" s="2"/>
    </row>
    <row r="3" spans="1:11" ht="12.75">
      <c r="A3" s="232" t="s">
        <v>24</v>
      </c>
      <c r="B3" s="234" t="s">
        <v>5</v>
      </c>
      <c r="C3" s="124" t="s">
        <v>1</v>
      </c>
      <c r="D3" s="123"/>
      <c r="E3" s="123"/>
      <c r="F3" s="124" t="s">
        <v>2</v>
      </c>
      <c r="G3" s="123"/>
      <c r="H3" s="123"/>
      <c r="I3" s="124" t="s">
        <v>3</v>
      </c>
      <c r="J3" s="123"/>
      <c r="K3" s="125"/>
    </row>
    <row r="4" spans="1:11" ht="33.75" customHeight="1" thickBot="1">
      <c r="A4" s="244"/>
      <c r="B4" s="235"/>
      <c r="C4" s="120" t="s">
        <v>6</v>
      </c>
      <c r="D4" s="118" t="s">
        <v>7</v>
      </c>
      <c r="E4" s="119" t="s">
        <v>8</v>
      </c>
      <c r="F4" s="120"/>
      <c r="G4" s="118" t="s">
        <v>7</v>
      </c>
      <c r="H4" s="119" t="s">
        <v>8</v>
      </c>
      <c r="I4" s="120" t="s">
        <v>6</v>
      </c>
      <c r="J4" s="118" t="s">
        <v>7</v>
      </c>
      <c r="K4" s="121" t="s">
        <v>8</v>
      </c>
    </row>
    <row r="5" spans="1:11" ht="16.5" customHeight="1" thickBot="1">
      <c r="A5" s="84" t="s">
        <v>9</v>
      </c>
      <c r="B5" s="148" t="s">
        <v>26</v>
      </c>
      <c r="C5" s="139"/>
      <c r="D5" s="88">
        <f aca="true" t="shared" si="0" ref="D5:D36">C5*1000/$D$2</f>
        <v>0</v>
      </c>
      <c r="E5" s="89">
        <f aca="true" t="shared" si="1" ref="E5:E36">IF(C$61=0,0,C5*100/C$61)</f>
        <v>0</v>
      </c>
      <c r="F5" s="129">
        <f>I5-C5</f>
        <v>25</v>
      </c>
      <c r="G5" s="88">
        <f aca="true" t="shared" si="2" ref="G5:G36">F5*1000/$G$2</f>
        <v>0.12980135201088255</v>
      </c>
      <c r="H5" s="89">
        <f aca="true" t="shared" si="3" ref="H5:H36">IF(F$61=0,0,F5*100/F$61)</f>
        <v>3.7369207772795217</v>
      </c>
      <c r="I5" s="139">
        <v>25</v>
      </c>
      <c r="J5" s="88">
        <f aca="true" t="shared" si="4" ref="J5:J36">I5*1000/$J$2</f>
        <v>0.10979551682945682</v>
      </c>
      <c r="K5" s="91">
        <f aca="true" t="shared" si="5" ref="K5:K36">IF(I$61=0,0,I5*100/I$61)</f>
        <v>3.7369207772795217</v>
      </c>
    </row>
    <row r="6" spans="1:11" s="1" customFormat="1" ht="12.75" customHeight="1">
      <c r="A6" s="4"/>
      <c r="B6" s="37" t="s">
        <v>36</v>
      </c>
      <c r="C6" s="140"/>
      <c r="D6" s="17">
        <f t="shared" si="0"/>
        <v>0</v>
      </c>
      <c r="E6" s="29">
        <f t="shared" si="1"/>
        <v>0</v>
      </c>
      <c r="F6" s="132">
        <f aca="true" t="shared" si="6" ref="F6:F26">I6-C6</f>
        <v>0</v>
      </c>
      <c r="G6" s="17">
        <f t="shared" si="2"/>
        <v>0</v>
      </c>
      <c r="H6" s="29">
        <f t="shared" si="3"/>
        <v>0</v>
      </c>
      <c r="I6" s="132"/>
      <c r="J6" s="17">
        <f t="shared" si="4"/>
        <v>0</v>
      </c>
      <c r="K6" s="18">
        <f t="shared" si="5"/>
        <v>0</v>
      </c>
    </row>
    <row r="7" spans="1:11" s="1" customFormat="1" ht="14.25" customHeight="1" thickBot="1">
      <c r="A7" s="4"/>
      <c r="B7" s="36" t="s">
        <v>37</v>
      </c>
      <c r="C7" s="141"/>
      <c r="D7" s="11">
        <f t="shared" si="0"/>
        <v>0</v>
      </c>
      <c r="E7" s="30">
        <f t="shared" si="1"/>
        <v>0</v>
      </c>
      <c r="F7" s="127">
        <f t="shared" si="6"/>
        <v>0</v>
      </c>
      <c r="G7" s="13">
        <f t="shared" si="2"/>
        <v>0</v>
      </c>
      <c r="H7" s="32">
        <f t="shared" si="3"/>
        <v>0</v>
      </c>
      <c r="I7" s="134"/>
      <c r="J7" s="13">
        <f t="shared" si="4"/>
        <v>0</v>
      </c>
      <c r="K7" s="12">
        <f t="shared" si="5"/>
        <v>0</v>
      </c>
    </row>
    <row r="8" spans="1:11" ht="13.5" customHeight="1" thickBot="1">
      <c r="A8" s="84" t="s">
        <v>10</v>
      </c>
      <c r="B8" s="94" t="s">
        <v>38</v>
      </c>
      <c r="C8" s="142"/>
      <c r="D8" s="88">
        <f t="shared" si="0"/>
        <v>0</v>
      </c>
      <c r="E8" s="89">
        <f t="shared" si="1"/>
        <v>0</v>
      </c>
      <c r="F8" s="129">
        <f t="shared" si="6"/>
        <v>0</v>
      </c>
      <c r="G8" s="88">
        <f t="shared" si="2"/>
        <v>0</v>
      </c>
      <c r="H8" s="89">
        <f t="shared" si="3"/>
        <v>0</v>
      </c>
      <c r="I8" s="139"/>
      <c r="J8" s="88">
        <f t="shared" si="4"/>
        <v>0</v>
      </c>
      <c r="K8" s="91">
        <f t="shared" si="5"/>
        <v>0</v>
      </c>
    </row>
    <row r="9" spans="1:11" s="1" customFormat="1" ht="15" customHeight="1" thickBot="1">
      <c r="A9" s="15"/>
      <c r="B9" s="37" t="s">
        <v>39</v>
      </c>
      <c r="C9" s="140"/>
      <c r="D9" s="17">
        <f t="shared" si="0"/>
        <v>0</v>
      </c>
      <c r="E9" s="29">
        <f t="shared" si="1"/>
        <v>0</v>
      </c>
      <c r="F9" s="127">
        <f t="shared" si="6"/>
        <v>0</v>
      </c>
      <c r="G9" s="17">
        <f t="shared" si="2"/>
        <v>0</v>
      </c>
      <c r="H9" s="29">
        <f t="shared" si="3"/>
        <v>0</v>
      </c>
      <c r="I9" s="132"/>
      <c r="J9" s="17">
        <f t="shared" si="4"/>
        <v>0</v>
      </c>
      <c r="K9" s="18">
        <f t="shared" si="5"/>
        <v>0</v>
      </c>
    </row>
    <row r="10" spans="1:11" s="6" customFormat="1" ht="15.75" customHeight="1" hidden="1" thickBot="1">
      <c r="A10" s="85" t="s">
        <v>11</v>
      </c>
      <c r="B10" s="86" t="s">
        <v>40</v>
      </c>
      <c r="C10" s="142"/>
      <c r="D10" s="88">
        <f t="shared" si="0"/>
        <v>0</v>
      </c>
      <c r="E10" s="89">
        <f t="shared" si="1"/>
        <v>0</v>
      </c>
      <c r="F10" s="129">
        <f t="shared" si="6"/>
        <v>0</v>
      </c>
      <c r="G10" s="88">
        <f t="shared" si="2"/>
        <v>0</v>
      </c>
      <c r="H10" s="89">
        <f t="shared" si="3"/>
        <v>0</v>
      </c>
      <c r="I10" s="139"/>
      <c r="J10" s="88">
        <f t="shared" si="4"/>
        <v>0</v>
      </c>
      <c r="K10" s="91">
        <f t="shared" si="5"/>
        <v>0</v>
      </c>
    </row>
    <row r="11" spans="1:11" s="6" customFormat="1" ht="30" customHeight="1" hidden="1" thickBot="1">
      <c r="A11" s="92" t="s">
        <v>12</v>
      </c>
      <c r="B11" s="86" t="s">
        <v>41</v>
      </c>
      <c r="C11" s="142"/>
      <c r="D11" s="88">
        <f t="shared" si="0"/>
        <v>0</v>
      </c>
      <c r="E11" s="89">
        <f t="shared" si="1"/>
        <v>0</v>
      </c>
      <c r="F11" s="129">
        <f t="shared" si="6"/>
        <v>0</v>
      </c>
      <c r="G11" s="88">
        <f t="shared" si="2"/>
        <v>0</v>
      </c>
      <c r="H11" s="89">
        <f t="shared" si="3"/>
        <v>0</v>
      </c>
      <c r="I11" s="139"/>
      <c r="J11" s="88">
        <f t="shared" si="4"/>
        <v>0</v>
      </c>
      <c r="K11" s="91">
        <f t="shared" si="5"/>
        <v>0</v>
      </c>
    </row>
    <row r="12" spans="1:11" s="6" customFormat="1" ht="16.5" customHeight="1" hidden="1" thickBot="1">
      <c r="A12" s="16"/>
      <c r="B12" s="38" t="s">
        <v>78</v>
      </c>
      <c r="C12" s="143"/>
      <c r="D12" s="27">
        <f t="shared" si="0"/>
        <v>0</v>
      </c>
      <c r="E12" s="31">
        <f t="shared" si="1"/>
        <v>0</v>
      </c>
      <c r="F12" s="127">
        <f t="shared" si="6"/>
        <v>0</v>
      </c>
      <c r="G12" s="27">
        <f t="shared" si="2"/>
        <v>0</v>
      </c>
      <c r="H12" s="31">
        <f t="shared" si="3"/>
        <v>0</v>
      </c>
      <c r="I12" s="127"/>
      <c r="J12" s="27">
        <f t="shared" si="4"/>
        <v>0</v>
      </c>
      <c r="K12" s="28">
        <f t="shared" si="5"/>
        <v>0</v>
      </c>
    </row>
    <row r="13" spans="1:11" s="6" customFormat="1" ht="15" customHeight="1" hidden="1" thickBot="1">
      <c r="A13" s="93" t="s">
        <v>13</v>
      </c>
      <c r="B13" s="94" t="s">
        <v>42</v>
      </c>
      <c r="C13" s="156"/>
      <c r="D13" s="96">
        <f t="shared" si="0"/>
        <v>0</v>
      </c>
      <c r="E13" s="97">
        <f t="shared" si="1"/>
        <v>0</v>
      </c>
      <c r="F13" s="129">
        <f t="shared" si="6"/>
        <v>0</v>
      </c>
      <c r="G13" s="96">
        <f t="shared" si="2"/>
        <v>0</v>
      </c>
      <c r="H13" s="97">
        <f t="shared" si="3"/>
        <v>0</v>
      </c>
      <c r="I13" s="157"/>
      <c r="J13" s="96">
        <f t="shared" si="4"/>
        <v>0</v>
      </c>
      <c r="K13" s="98">
        <f t="shared" si="5"/>
        <v>0</v>
      </c>
    </row>
    <row r="14" spans="1:11" s="6" customFormat="1" ht="15.75" customHeight="1" hidden="1" thickBot="1">
      <c r="A14" s="92" t="s">
        <v>14</v>
      </c>
      <c r="B14" s="86" t="s">
        <v>43</v>
      </c>
      <c r="C14" s="142"/>
      <c r="D14" s="88">
        <f t="shared" si="0"/>
        <v>0</v>
      </c>
      <c r="E14" s="89">
        <f t="shared" si="1"/>
        <v>0</v>
      </c>
      <c r="F14" s="129">
        <f t="shared" si="6"/>
        <v>0</v>
      </c>
      <c r="G14" s="88">
        <f t="shared" si="2"/>
        <v>0</v>
      </c>
      <c r="H14" s="89">
        <f t="shared" si="3"/>
        <v>0</v>
      </c>
      <c r="I14" s="139"/>
      <c r="J14" s="88">
        <f t="shared" si="4"/>
        <v>0</v>
      </c>
      <c r="K14" s="107">
        <f t="shared" si="5"/>
        <v>0</v>
      </c>
    </row>
    <row r="15" spans="1:11" s="1" customFormat="1" ht="15.75" customHeight="1" hidden="1" thickBot="1">
      <c r="A15" s="4"/>
      <c r="B15" s="39" t="s">
        <v>44</v>
      </c>
      <c r="C15" s="144"/>
      <c r="D15" s="13">
        <f t="shared" si="0"/>
        <v>0</v>
      </c>
      <c r="E15" s="32">
        <f t="shared" si="1"/>
        <v>0</v>
      </c>
      <c r="F15" s="127">
        <f t="shared" si="6"/>
        <v>0</v>
      </c>
      <c r="G15" s="13">
        <f t="shared" si="2"/>
        <v>0</v>
      </c>
      <c r="H15" s="32">
        <f t="shared" si="3"/>
        <v>0</v>
      </c>
      <c r="I15" s="134"/>
      <c r="J15" s="13">
        <f t="shared" si="4"/>
        <v>0</v>
      </c>
      <c r="K15" s="19">
        <f t="shared" si="5"/>
        <v>0</v>
      </c>
    </row>
    <row r="16" spans="1:11" s="1" customFormat="1" ht="16.5" customHeight="1" hidden="1" thickBot="1">
      <c r="A16" s="99" t="s">
        <v>15</v>
      </c>
      <c r="B16" s="94" t="s">
        <v>27</v>
      </c>
      <c r="C16" s="145"/>
      <c r="D16" s="101">
        <f t="shared" si="0"/>
        <v>0</v>
      </c>
      <c r="E16" s="102">
        <f t="shared" si="1"/>
        <v>0</v>
      </c>
      <c r="F16" s="129">
        <f t="shared" si="6"/>
        <v>0</v>
      </c>
      <c r="G16" s="101">
        <f t="shared" si="2"/>
        <v>0</v>
      </c>
      <c r="H16" s="102">
        <f t="shared" si="3"/>
        <v>0</v>
      </c>
      <c r="I16" s="129"/>
      <c r="J16" s="101">
        <f t="shared" si="4"/>
        <v>0</v>
      </c>
      <c r="K16" s="103">
        <f t="shared" si="5"/>
        <v>0</v>
      </c>
    </row>
    <row r="17" spans="1:11" s="6" customFormat="1" ht="18" customHeight="1" hidden="1" thickBot="1">
      <c r="A17" s="104" t="s">
        <v>16</v>
      </c>
      <c r="B17" s="86" t="s">
        <v>45</v>
      </c>
      <c r="C17" s="142"/>
      <c r="D17" s="88">
        <f t="shared" si="0"/>
        <v>0</v>
      </c>
      <c r="E17" s="89">
        <f t="shared" si="1"/>
        <v>0</v>
      </c>
      <c r="F17" s="131">
        <f t="shared" si="6"/>
        <v>0</v>
      </c>
      <c r="G17" s="88">
        <f t="shared" si="2"/>
        <v>0</v>
      </c>
      <c r="H17" s="89">
        <f t="shared" si="3"/>
        <v>0</v>
      </c>
      <c r="I17" s="139"/>
      <c r="J17" s="88">
        <f t="shared" si="4"/>
        <v>0</v>
      </c>
      <c r="K17" s="91">
        <f t="shared" si="5"/>
        <v>0</v>
      </c>
    </row>
    <row r="18" spans="1:11" s="6" customFormat="1" ht="18" customHeight="1" hidden="1" thickBot="1">
      <c r="A18" s="92" t="s">
        <v>17</v>
      </c>
      <c r="B18" s="150" t="s">
        <v>46</v>
      </c>
      <c r="C18" s="142"/>
      <c r="D18" s="88">
        <f t="shared" si="0"/>
        <v>0</v>
      </c>
      <c r="E18" s="89">
        <f t="shared" si="1"/>
        <v>0</v>
      </c>
      <c r="F18" s="129">
        <f t="shared" si="6"/>
        <v>0</v>
      </c>
      <c r="G18" s="88">
        <f t="shared" si="2"/>
        <v>0</v>
      </c>
      <c r="H18" s="89">
        <f t="shared" si="3"/>
        <v>0</v>
      </c>
      <c r="I18" s="139"/>
      <c r="J18" s="88">
        <f t="shared" si="4"/>
        <v>0</v>
      </c>
      <c r="K18" s="91">
        <f t="shared" si="5"/>
        <v>0</v>
      </c>
    </row>
    <row r="19" spans="1:11" s="1" customFormat="1" ht="14.25" customHeight="1" hidden="1">
      <c r="A19" s="4"/>
      <c r="B19" s="35" t="s">
        <v>47</v>
      </c>
      <c r="C19" s="140"/>
      <c r="D19" s="17">
        <f t="shared" si="0"/>
        <v>0</v>
      </c>
      <c r="E19" s="29">
        <f t="shared" si="1"/>
        <v>0</v>
      </c>
      <c r="F19" s="132">
        <f t="shared" si="6"/>
        <v>0</v>
      </c>
      <c r="G19" s="17">
        <f t="shared" si="2"/>
        <v>0</v>
      </c>
      <c r="H19" s="29">
        <f t="shared" si="3"/>
        <v>0</v>
      </c>
      <c r="I19" s="132"/>
      <c r="J19" s="17">
        <f t="shared" si="4"/>
        <v>0</v>
      </c>
      <c r="K19" s="18">
        <f t="shared" si="5"/>
        <v>0</v>
      </c>
    </row>
    <row r="20" spans="1:11" s="1" customFormat="1" ht="15.75" customHeight="1" hidden="1">
      <c r="A20" s="4"/>
      <c r="B20" s="35" t="s">
        <v>48</v>
      </c>
      <c r="C20" s="126"/>
      <c r="D20" s="11">
        <f t="shared" si="0"/>
        <v>0</v>
      </c>
      <c r="E20" s="30">
        <f t="shared" si="1"/>
        <v>0</v>
      </c>
      <c r="F20" s="126">
        <f t="shared" si="6"/>
        <v>0</v>
      </c>
      <c r="G20" s="11">
        <f t="shared" si="2"/>
        <v>0</v>
      </c>
      <c r="H20" s="30">
        <f t="shared" si="3"/>
        <v>0</v>
      </c>
      <c r="I20" s="126"/>
      <c r="J20" s="11">
        <f t="shared" si="4"/>
        <v>0</v>
      </c>
      <c r="K20" s="12">
        <f t="shared" si="5"/>
        <v>0</v>
      </c>
    </row>
    <row r="21" spans="1:11" s="1" customFormat="1" ht="16.5" customHeight="1" hidden="1" thickBot="1">
      <c r="A21" s="4"/>
      <c r="B21" s="35" t="s">
        <v>49</v>
      </c>
      <c r="C21" s="126"/>
      <c r="D21" s="11">
        <f t="shared" si="0"/>
        <v>0</v>
      </c>
      <c r="E21" s="30">
        <f t="shared" si="1"/>
        <v>0</v>
      </c>
      <c r="F21" s="127">
        <f t="shared" si="6"/>
        <v>0</v>
      </c>
      <c r="G21" s="11">
        <f t="shared" si="2"/>
        <v>0</v>
      </c>
      <c r="H21" s="30">
        <f t="shared" si="3"/>
        <v>0</v>
      </c>
      <c r="I21" s="126"/>
      <c r="J21" s="11">
        <f t="shared" si="4"/>
        <v>0</v>
      </c>
      <c r="K21" s="12">
        <f t="shared" si="5"/>
        <v>0</v>
      </c>
    </row>
    <row r="22" spans="1:11" s="6" customFormat="1" ht="15.75" customHeight="1" hidden="1" thickBot="1">
      <c r="A22" s="92" t="s">
        <v>28</v>
      </c>
      <c r="B22" s="86" t="s">
        <v>50</v>
      </c>
      <c r="C22" s="142"/>
      <c r="D22" s="88">
        <f t="shared" si="0"/>
        <v>0</v>
      </c>
      <c r="E22" s="89">
        <f t="shared" si="1"/>
        <v>0</v>
      </c>
      <c r="F22" s="129">
        <f t="shared" si="6"/>
        <v>0</v>
      </c>
      <c r="G22" s="88">
        <f t="shared" si="2"/>
        <v>0</v>
      </c>
      <c r="H22" s="89">
        <f t="shared" si="3"/>
        <v>0</v>
      </c>
      <c r="I22" s="139"/>
      <c r="J22" s="88">
        <f t="shared" si="4"/>
        <v>0</v>
      </c>
      <c r="K22" s="91">
        <f t="shared" si="5"/>
        <v>0</v>
      </c>
    </row>
    <row r="23" spans="1:11" s="1" customFormat="1" ht="15.75" customHeight="1" hidden="1">
      <c r="A23" s="4"/>
      <c r="B23" s="37" t="s">
        <v>51</v>
      </c>
      <c r="C23" s="140"/>
      <c r="D23" s="17">
        <f t="shared" si="0"/>
        <v>0</v>
      </c>
      <c r="E23" s="29">
        <f t="shared" si="1"/>
        <v>0</v>
      </c>
      <c r="F23" s="132">
        <f t="shared" si="6"/>
        <v>0</v>
      </c>
      <c r="G23" s="17">
        <f t="shared" si="2"/>
        <v>0</v>
      </c>
      <c r="H23" s="29">
        <f t="shared" si="3"/>
        <v>0</v>
      </c>
      <c r="I23" s="132"/>
      <c r="J23" s="17">
        <f t="shared" si="4"/>
        <v>0</v>
      </c>
      <c r="K23" s="18">
        <f t="shared" si="5"/>
        <v>0</v>
      </c>
    </row>
    <row r="24" spans="1:11" s="1" customFormat="1" ht="14.25" customHeight="1" hidden="1">
      <c r="A24" s="4"/>
      <c r="B24" s="35" t="s">
        <v>52</v>
      </c>
      <c r="C24" s="141"/>
      <c r="D24" s="11">
        <f t="shared" si="0"/>
        <v>0</v>
      </c>
      <c r="E24" s="30">
        <f t="shared" si="1"/>
        <v>0</v>
      </c>
      <c r="F24" s="126">
        <f t="shared" si="6"/>
        <v>0</v>
      </c>
      <c r="G24" s="11">
        <f t="shared" si="2"/>
        <v>0</v>
      </c>
      <c r="H24" s="30">
        <f t="shared" si="3"/>
        <v>0</v>
      </c>
      <c r="I24" s="126"/>
      <c r="J24" s="11">
        <f t="shared" si="4"/>
        <v>0</v>
      </c>
      <c r="K24" s="12">
        <f t="shared" si="5"/>
        <v>0</v>
      </c>
    </row>
    <row r="25" spans="1:11" s="1" customFormat="1" ht="15.75" customHeight="1" hidden="1">
      <c r="A25" s="4"/>
      <c r="B25" s="35" t="s">
        <v>85</v>
      </c>
      <c r="C25" s="141"/>
      <c r="D25" s="11">
        <f t="shared" si="0"/>
        <v>0</v>
      </c>
      <c r="E25" s="30">
        <f t="shared" si="1"/>
        <v>0</v>
      </c>
      <c r="F25" s="126">
        <f t="shared" si="6"/>
        <v>0</v>
      </c>
      <c r="G25" s="11">
        <f t="shared" si="2"/>
        <v>0</v>
      </c>
      <c r="H25" s="30">
        <f t="shared" si="3"/>
        <v>0</v>
      </c>
      <c r="I25" s="126"/>
      <c r="J25" s="11">
        <f t="shared" si="4"/>
        <v>0</v>
      </c>
      <c r="K25" s="12">
        <f t="shared" si="5"/>
        <v>0</v>
      </c>
    </row>
    <row r="26" spans="1:11" s="1" customFormat="1" ht="13.5" hidden="1" thickBot="1">
      <c r="A26" s="4"/>
      <c r="B26" s="35" t="s">
        <v>86</v>
      </c>
      <c r="C26" s="141"/>
      <c r="D26" s="11">
        <f t="shared" si="0"/>
        <v>0</v>
      </c>
      <c r="E26" s="30">
        <f t="shared" si="1"/>
        <v>0</v>
      </c>
      <c r="F26" s="127">
        <f t="shared" si="6"/>
        <v>0</v>
      </c>
      <c r="G26" s="11">
        <f t="shared" si="2"/>
        <v>0</v>
      </c>
      <c r="H26" s="30">
        <f t="shared" si="3"/>
        <v>0</v>
      </c>
      <c r="I26" s="126"/>
      <c r="J26" s="11">
        <f t="shared" si="4"/>
        <v>0</v>
      </c>
      <c r="K26" s="12">
        <f t="shared" si="5"/>
        <v>0</v>
      </c>
    </row>
    <row r="27" spans="1:11" s="6" customFormat="1" ht="14.25" customHeight="1" hidden="1" thickBot="1">
      <c r="A27" s="92" t="s">
        <v>18</v>
      </c>
      <c r="B27" s="86" t="s">
        <v>53</v>
      </c>
      <c r="C27" s="142"/>
      <c r="D27" s="88">
        <f t="shared" si="0"/>
        <v>0</v>
      </c>
      <c r="E27" s="89">
        <f t="shared" si="1"/>
        <v>0</v>
      </c>
      <c r="F27" s="129"/>
      <c r="G27" s="88">
        <f t="shared" si="2"/>
        <v>0</v>
      </c>
      <c r="H27" s="89">
        <f t="shared" si="3"/>
        <v>0</v>
      </c>
      <c r="I27" s="139"/>
      <c r="J27" s="88">
        <f t="shared" si="4"/>
        <v>0</v>
      </c>
      <c r="K27" s="91">
        <f t="shared" si="5"/>
        <v>0</v>
      </c>
    </row>
    <row r="28" spans="1:11" s="1" customFormat="1" ht="15" customHeight="1" hidden="1">
      <c r="A28" s="4"/>
      <c r="B28" s="37" t="s">
        <v>54</v>
      </c>
      <c r="C28" s="140"/>
      <c r="D28" s="17">
        <f t="shared" si="0"/>
        <v>0</v>
      </c>
      <c r="E28" s="29">
        <f t="shared" si="1"/>
        <v>0</v>
      </c>
      <c r="F28" s="132"/>
      <c r="G28" s="17">
        <f t="shared" si="2"/>
        <v>0</v>
      </c>
      <c r="H28" s="29">
        <f t="shared" si="3"/>
        <v>0</v>
      </c>
      <c r="I28" s="132"/>
      <c r="J28" s="17">
        <f t="shared" si="4"/>
        <v>0</v>
      </c>
      <c r="K28" s="18">
        <f t="shared" si="5"/>
        <v>0</v>
      </c>
    </row>
    <row r="29" spans="1:11" s="1" customFormat="1" ht="15" customHeight="1" hidden="1">
      <c r="A29" s="4"/>
      <c r="B29" s="35" t="s">
        <v>55</v>
      </c>
      <c r="C29" s="141"/>
      <c r="D29" s="11">
        <f t="shared" si="0"/>
        <v>0</v>
      </c>
      <c r="E29" s="30">
        <f t="shared" si="1"/>
        <v>0</v>
      </c>
      <c r="F29" s="126"/>
      <c r="G29" s="11">
        <f t="shared" si="2"/>
        <v>0</v>
      </c>
      <c r="H29" s="30">
        <f t="shared" si="3"/>
        <v>0</v>
      </c>
      <c r="I29" s="126"/>
      <c r="J29" s="11">
        <f t="shared" si="4"/>
        <v>0</v>
      </c>
      <c r="K29" s="12">
        <f t="shared" si="5"/>
        <v>0</v>
      </c>
    </row>
    <row r="30" spans="1:11" s="1" customFormat="1" ht="12.75" hidden="1">
      <c r="A30" s="4"/>
      <c r="B30" s="35" t="s">
        <v>56</v>
      </c>
      <c r="C30" s="141"/>
      <c r="D30" s="11">
        <f t="shared" si="0"/>
        <v>0</v>
      </c>
      <c r="E30" s="30">
        <f t="shared" si="1"/>
        <v>0</v>
      </c>
      <c r="F30" s="133"/>
      <c r="G30" s="11">
        <f t="shared" si="2"/>
        <v>0</v>
      </c>
      <c r="H30" s="30">
        <f t="shared" si="3"/>
        <v>0</v>
      </c>
      <c r="I30" s="126"/>
      <c r="J30" s="11">
        <f t="shared" si="4"/>
        <v>0</v>
      </c>
      <c r="K30" s="12">
        <f t="shared" si="5"/>
        <v>0</v>
      </c>
    </row>
    <row r="31" spans="1:11" s="1" customFormat="1" ht="18" customHeight="1" hidden="1" thickBot="1">
      <c r="A31" s="5"/>
      <c r="B31" s="35" t="s">
        <v>57</v>
      </c>
      <c r="C31" s="141"/>
      <c r="D31" s="11">
        <f t="shared" si="0"/>
        <v>0</v>
      </c>
      <c r="E31" s="30">
        <f t="shared" si="1"/>
        <v>0</v>
      </c>
      <c r="F31" s="130"/>
      <c r="G31" s="11">
        <f t="shared" si="2"/>
        <v>0</v>
      </c>
      <c r="H31" s="30">
        <f t="shared" si="3"/>
        <v>0</v>
      </c>
      <c r="I31" s="126"/>
      <c r="J31" s="11">
        <f t="shared" si="4"/>
        <v>0</v>
      </c>
      <c r="K31" s="12">
        <f t="shared" si="5"/>
        <v>0</v>
      </c>
    </row>
    <row r="32" spans="1:11" s="1" customFormat="1" ht="16.5" customHeight="1" thickBot="1">
      <c r="A32" s="93" t="s">
        <v>75</v>
      </c>
      <c r="B32" s="86" t="s">
        <v>61</v>
      </c>
      <c r="C32" s="142"/>
      <c r="D32" s="88">
        <f t="shared" si="0"/>
        <v>0</v>
      </c>
      <c r="E32" s="89">
        <f t="shared" si="1"/>
        <v>0</v>
      </c>
      <c r="F32" s="129">
        <f aca="true" t="shared" si="7" ref="F32:F38">I32-C32</f>
        <v>639</v>
      </c>
      <c r="G32" s="88">
        <f t="shared" si="2"/>
        <v>3.3177225573981577</v>
      </c>
      <c r="H32" s="89">
        <f t="shared" si="3"/>
        <v>95.51569506726457</v>
      </c>
      <c r="I32" s="139">
        <v>639</v>
      </c>
      <c r="J32" s="88">
        <f t="shared" si="4"/>
        <v>2.806373410160916</v>
      </c>
      <c r="K32" s="91">
        <f t="shared" si="5"/>
        <v>95.51569506726457</v>
      </c>
    </row>
    <row r="33" spans="1:11" s="1" customFormat="1" ht="26.25" thickBot="1">
      <c r="A33" s="93" t="s">
        <v>76</v>
      </c>
      <c r="B33" s="86" t="s">
        <v>62</v>
      </c>
      <c r="C33" s="142"/>
      <c r="D33" s="88">
        <f t="shared" si="0"/>
        <v>0</v>
      </c>
      <c r="E33" s="89">
        <f t="shared" si="1"/>
        <v>0</v>
      </c>
      <c r="F33" s="129">
        <f t="shared" si="7"/>
        <v>0</v>
      </c>
      <c r="G33" s="88">
        <f t="shared" si="2"/>
        <v>0</v>
      </c>
      <c r="H33" s="89">
        <f t="shared" si="3"/>
        <v>0</v>
      </c>
      <c r="I33" s="139"/>
      <c r="J33" s="88">
        <f t="shared" si="4"/>
        <v>0</v>
      </c>
      <c r="K33" s="91">
        <f t="shared" si="5"/>
        <v>0</v>
      </c>
    </row>
    <row r="34" spans="1:11" s="6" customFormat="1" ht="21" customHeight="1" thickBot="1">
      <c r="A34" s="92" t="s">
        <v>19</v>
      </c>
      <c r="B34" s="86" t="s">
        <v>58</v>
      </c>
      <c r="C34" s="142"/>
      <c r="D34" s="88">
        <f t="shared" si="0"/>
        <v>0</v>
      </c>
      <c r="E34" s="89">
        <f t="shared" si="1"/>
        <v>0</v>
      </c>
      <c r="F34" s="129">
        <f t="shared" si="7"/>
        <v>0</v>
      </c>
      <c r="G34" s="88">
        <f t="shared" si="2"/>
        <v>0</v>
      </c>
      <c r="H34" s="89">
        <f t="shared" si="3"/>
        <v>0</v>
      </c>
      <c r="I34" s="139"/>
      <c r="J34" s="88">
        <f t="shared" si="4"/>
        <v>0</v>
      </c>
      <c r="K34" s="91">
        <f t="shared" si="5"/>
        <v>0</v>
      </c>
    </row>
    <row r="35" spans="1:11" s="1" customFormat="1" ht="12.75">
      <c r="A35" s="4"/>
      <c r="B35" s="37" t="s">
        <v>59</v>
      </c>
      <c r="C35" s="140"/>
      <c r="D35" s="23">
        <f t="shared" si="0"/>
        <v>0</v>
      </c>
      <c r="E35" s="33">
        <f t="shared" si="1"/>
        <v>0</v>
      </c>
      <c r="F35" s="132">
        <f t="shared" si="7"/>
        <v>0</v>
      </c>
      <c r="G35" s="23">
        <f t="shared" si="2"/>
        <v>0</v>
      </c>
      <c r="H35" s="33">
        <f t="shared" si="3"/>
        <v>0</v>
      </c>
      <c r="I35" s="132"/>
      <c r="J35" s="23">
        <f t="shared" si="4"/>
        <v>0</v>
      </c>
      <c r="K35" s="24">
        <f t="shared" si="5"/>
        <v>0</v>
      </c>
    </row>
    <row r="36" spans="1:11" s="1" customFormat="1" ht="13.5" customHeight="1">
      <c r="A36" s="4"/>
      <c r="B36" s="40" t="s">
        <v>31</v>
      </c>
      <c r="C36" s="141"/>
      <c r="D36" s="25">
        <f t="shared" si="0"/>
        <v>0</v>
      </c>
      <c r="E36" s="34">
        <f t="shared" si="1"/>
        <v>0</v>
      </c>
      <c r="F36" s="126">
        <f t="shared" si="7"/>
        <v>0</v>
      </c>
      <c r="G36" s="25">
        <f t="shared" si="2"/>
        <v>0</v>
      </c>
      <c r="H36" s="34">
        <f t="shared" si="3"/>
        <v>0</v>
      </c>
      <c r="I36" s="126"/>
      <c r="J36" s="25">
        <f t="shared" si="4"/>
        <v>0</v>
      </c>
      <c r="K36" s="26">
        <f t="shared" si="5"/>
        <v>0</v>
      </c>
    </row>
    <row r="37" spans="1:11" s="1" customFormat="1" ht="12" customHeight="1" thickBot="1">
      <c r="A37" s="15"/>
      <c r="B37" s="35" t="s">
        <v>84</v>
      </c>
      <c r="C37" s="141"/>
      <c r="D37" s="25">
        <f aca="true" t="shared" si="8" ref="D37:D61">C37*1000/$D$2</f>
        <v>0</v>
      </c>
      <c r="E37" s="34">
        <f aca="true" t="shared" si="9" ref="E37:E57">IF(C$61=0,0,C37*100/C$61)</f>
        <v>0</v>
      </c>
      <c r="F37" s="134">
        <f t="shared" si="7"/>
        <v>0</v>
      </c>
      <c r="G37" s="25">
        <f aca="true" t="shared" si="10" ref="G37:G61">F37*1000/$G$2</f>
        <v>0</v>
      </c>
      <c r="H37" s="34">
        <f aca="true" t="shared" si="11" ref="H37:H60">IF(F$61=0,0,F37*100/F$61)</f>
        <v>0</v>
      </c>
      <c r="I37" s="126"/>
      <c r="J37" s="25">
        <f aca="true" t="shared" si="12" ref="J37:J61">I37*1000/$J$2</f>
        <v>0</v>
      </c>
      <c r="K37" s="26">
        <f aca="true" t="shared" si="13" ref="K37:K60">IF(I$61=0,0,I37*100/I$61)</f>
        <v>0</v>
      </c>
    </row>
    <row r="38" spans="1:11" s="6" customFormat="1" ht="21" customHeight="1" thickBot="1">
      <c r="A38" s="92" t="s">
        <v>20</v>
      </c>
      <c r="B38" s="86" t="s">
        <v>32</v>
      </c>
      <c r="C38" s="142"/>
      <c r="D38" s="88">
        <f t="shared" si="8"/>
        <v>0</v>
      </c>
      <c r="E38" s="89">
        <f t="shared" si="9"/>
        <v>0</v>
      </c>
      <c r="F38" s="129">
        <f t="shared" si="7"/>
        <v>5</v>
      </c>
      <c r="G38" s="88">
        <f t="shared" si="10"/>
        <v>0.025960270402176508</v>
      </c>
      <c r="H38" s="89">
        <f t="shared" si="11"/>
        <v>0.7473841554559043</v>
      </c>
      <c r="I38" s="139">
        <v>5</v>
      </c>
      <c r="J38" s="88">
        <f t="shared" si="12"/>
        <v>0.021959103365891363</v>
      </c>
      <c r="K38" s="107">
        <f t="shared" si="13"/>
        <v>0.7473841554559043</v>
      </c>
    </row>
    <row r="39" spans="1:11" s="1" customFormat="1" ht="12.75">
      <c r="A39" s="4"/>
      <c r="B39" s="37" t="s">
        <v>60</v>
      </c>
      <c r="C39" s="140"/>
      <c r="D39" s="17">
        <f t="shared" si="8"/>
        <v>0</v>
      </c>
      <c r="E39" s="29">
        <f t="shared" si="9"/>
        <v>0</v>
      </c>
      <c r="F39" s="132"/>
      <c r="G39" s="17">
        <f t="shared" si="10"/>
        <v>0</v>
      </c>
      <c r="H39" s="29">
        <f t="shared" si="11"/>
        <v>0</v>
      </c>
      <c r="I39" s="132"/>
      <c r="J39" s="17">
        <f t="shared" si="12"/>
        <v>0</v>
      </c>
      <c r="K39" s="18">
        <f t="shared" si="13"/>
        <v>0</v>
      </c>
    </row>
    <row r="40" spans="1:11" s="1" customFormat="1" ht="12.75">
      <c r="A40" s="4"/>
      <c r="B40" s="35" t="s">
        <v>34</v>
      </c>
      <c r="C40" s="141"/>
      <c r="D40" s="11">
        <f t="shared" si="8"/>
        <v>0</v>
      </c>
      <c r="E40" s="30">
        <f t="shared" si="9"/>
        <v>0</v>
      </c>
      <c r="F40" s="126"/>
      <c r="G40" s="11">
        <f t="shared" si="10"/>
        <v>0</v>
      </c>
      <c r="H40" s="30">
        <f t="shared" si="11"/>
        <v>0</v>
      </c>
      <c r="I40" s="126"/>
      <c r="J40" s="11">
        <f t="shared" si="12"/>
        <v>0</v>
      </c>
      <c r="K40" s="12">
        <f t="shared" si="13"/>
        <v>0</v>
      </c>
    </row>
    <row r="41" spans="1:11" s="1" customFormat="1" ht="12.75">
      <c r="A41" s="4"/>
      <c r="B41" s="35" t="s">
        <v>25</v>
      </c>
      <c r="C41" s="141"/>
      <c r="D41" s="11">
        <f t="shared" si="8"/>
        <v>0</v>
      </c>
      <c r="E41" s="30">
        <f t="shared" si="9"/>
        <v>0</v>
      </c>
      <c r="F41" s="126"/>
      <c r="G41" s="11">
        <f t="shared" si="10"/>
        <v>0</v>
      </c>
      <c r="H41" s="30">
        <f t="shared" si="11"/>
        <v>0</v>
      </c>
      <c r="I41" s="126"/>
      <c r="J41" s="11">
        <f t="shared" si="12"/>
        <v>0</v>
      </c>
      <c r="K41" s="12">
        <f t="shared" si="13"/>
        <v>0</v>
      </c>
    </row>
    <row r="42" spans="1:11" s="1" customFormat="1" ht="13.5" thickBot="1">
      <c r="A42" s="5"/>
      <c r="B42" s="35" t="s">
        <v>35</v>
      </c>
      <c r="C42" s="141"/>
      <c r="D42" s="11">
        <f t="shared" si="8"/>
        <v>0</v>
      </c>
      <c r="E42" s="30">
        <f t="shared" si="9"/>
        <v>0</v>
      </c>
      <c r="F42" s="127"/>
      <c r="G42" s="11">
        <f t="shared" si="10"/>
        <v>0</v>
      </c>
      <c r="H42" s="30">
        <f t="shared" si="11"/>
        <v>0</v>
      </c>
      <c r="I42" s="126"/>
      <c r="J42" s="11">
        <f t="shared" si="12"/>
        <v>0</v>
      </c>
      <c r="K42" s="12">
        <f t="shared" si="13"/>
        <v>0</v>
      </c>
    </row>
    <row r="43" spans="1:11" s="6" customFormat="1" ht="23.25" customHeight="1" hidden="1" thickBot="1">
      <c r="A43" s="92" t="s">
        <v>21</v>
      </c>
      <c r="B43" s="86" t="s">
        <v>64</v>
      </c>
      <c r="C43" s="142"/>
      <c r="D43" s="88">
        <f t="shared" si="8"/>
        <v>0</v>
      </c>
      <c r="E43" s="89">
        <f t="shared" si="9"/>
        <v>0</v>
      </c>
      <c r="F43" s="129"/>
      <c r="G43" s="88">
        <f t="shared" si="10"/>
        <v>0</v>
      </c>
      <c r="H43" s="89">
        <f t="shared" si="11"/>
        <v>0</v>
      </c>
      <c r="I43" s="139"/>
      <c r="J43" s="88">
        <f t="shared" si="12"/>
        <v>0</v>
      </c>
      <c r="K43" s="107">
        <f t="shared" si="13"/>
        <v>0</v>
      </c>
    </row>
    <row r="44" spans="1:11" s="1" customFormat="1" ht="33.75" customHeight="1" hidden="1" thickBot="1">
      <c r="A44" s="9"/>
      <c r="B44" s="155" t="s">
        <v>81</v>
      </c>
      <c r="C44" s="140"/>
      <c r="D44" s="17">
        <f t="shared" si="8"/>
        <v>0</v>
      </c>
      <c r="E44" s="29">
        <f t="shared" si="9"/>
        <v>0</v>
      </c>
      <c r="F44" s="137"/>
      <c r="G44" s="17">
        <f t="shared" si="10"/>
        <v>0</v>
      </c>
      <c r="H44" s="29">
        <f t="shared" si="11"/>
        <v>0</v>
      </c>
      <c r="I44" s="132"/>
      <c r="J44" s="17">
        <f t="shared" si="12"/>
        <v>0</v>
      </c>
      <c r="K44" s="18">
        <f t="shared" si="13"/>
        <v>0</v>
      </c>
    </row>
    <row r="45" spans="1:11" s="1" customFormat="1" ht="16.5" customHeight="1" hidden="1" thickBot="1">
      <c r="A45" s="4"/>
      <c r="B45" s="153" t="s">
        <v>79</v>
      </c>
      <c r="C45" s="141"/>
      <c r="D45" s="11">
        <f t="shared" si="8"/>
        <v>0</v>
      </c>
      <c r="E45" s="30">
        <f t="shared" si="9"/>
        <v>0</v>
      </c>
      <c r="F45" s="135"/>
      <c r="G45" s="11">
        <f t="shared" si="10"/>
        <v>0</v>
      </c>
      <c r="H45" s="30">
        <f t="shared" si="11"/>
        <v>0</v>
      </c>
      <c r="I45" s="126"/>
      <c r="J45" s="11">
        <f t="shared" si="12"/>
        <v>0</v>
      </c>
      <c r="K45" s="12">
        <f t="shared" si="13"/>
        <v>0</v>
      </c>
    </row>
    <row r="46" spans="1:11" s="1" customFormat="1" ht="18" customHeight="1" hidden="1" thickBot="1">
      <c r="A46" s="93" t="s">
        <v>77</v>
      </c>
      <c r="B46" s="86" t="s">
        <v>63</v>
      </c>
      <c r="C46" s="142"/>
      <c r="D46" s="88">
        <f t="shared" si="8"/>
        <v>0</v>
      </c>
      <c r="E46" s="89">
        <f t="shared" si="9"/>
        <v>0</v>
      </c>
      <c r="F46" s="129"/>
      <c r="G46" s="88">
        <f t="shared" si="10"/>
        <v>0</v>
      </c>
      <c r="H46" s="89">
        <f t="shared" si="11"/>
        <v>0</v>
      </c>
      <c r="I46" s="139"/>
      <c r="J46" s="88">
        <f t="shared" si="12"/>
        <v>0</v>
      </c>
      <c r="K46" s="91">
        <f t="shared" si="13"/>
        <v>0</v>
      </c>
    </row>
    <row r="47" spans="1:11" s="6" customFormat="1" ht="21" customHeight="1" hidden="1" thickBot="1">
      <c r="A47" s="93" t="s">
        <v>29</v>
      </c>
      <c r="B47" s="86" t="s">
        <v>65</v>
      </c>
      <c r="C47" s="142"/>
      <c r="D47" s="88">
        <f t="shared" si="8"/>
        <v>0</v>
      </c>
      <c r="E47" s="89">
        <f t="shared" si="9"/>
        <v>0</v>
      </c>
      <c r="F47" s="129"/>
      <c r="G47" s="88">
        <f t="shared" si="10"/>
        <v>0</v>
      </c>
      <c r="H47" s="89">
        <f t="shared" si="11"/>
        <v>0</v>
      </c>
      <c r="I47" s="139"/>
      <c r="J47" s="88">
        <f t="shared" si="12"/>
        <v>0</v>
      </c>
      <c r="K47" s="91">
        <f t="shared" si="13"/>
        <v>0</v>
      </c>
    </row>
    <row r="48" spans="1:11" s="6" customFormat="1" ht="19.5" customHeight="1" hidden="1" thickBot="1">
      <c r="A48" s="92" t="s">
        <v>30</v>
      </c>
      <c r="B48" s="86" t="s">
        <v>66</v>
      </c>
      <c r="C48" s="142"/>
      <c r="D48" s="88">
        <f t="shared" si="8"/>
        <v>0</v>
      </c>
      <c r="E48" s="89">
        <f t="shared" si="9"/>
        <v>0</v>
      </c>
      <c r="F48" s="129"/>
      <c r="G48" s="88">
        <f t="shared" si="10"/>
        <v>0</v>
      </c>
      <c r="H48" s="89">
        <f t="shared" si="11"/>
        <v>0</v>
      </c>
      <c r="I48" s="139"/>
      <c r="J48" s="88">
        <f t="shared" si="12"/>
        <v>0</v>
      </c>
      <c r="K48" s="91">
        <f t="shared" si="13"/>
        <v>0</v>
      </c>
    </row>
    <row r="49" spans="1:11" s="1" customFormat="1" ht="17.25" customHeight="1" hidden="1">
      <c r="A49" s="4"/>
      <c r="B49" s="37" t="s">
        <v>67</v>
      </c>
      <c r="C49" s="140"/>
      <c r="D49" s="17">
        <f t="shared" si="8"/>
        <v>0</v>
      </c>
      <c r="E49" s="29">
        <f t="shared" si="9"/>
        <v>0</v>
      </c>
      <c r="F49" s="132"/>
      <c r="G49" s="17">
        <f t="shared" si="10"/>
        <v>0</v>
      </c>
      <c r="H49" s="29">
        <f t="shared" si="11"/>
        <v>0</v>
      </c>
      <c r="I49" s="132"/>
      <c r="J49" s="17">
        <f t="shared" si="12"/>
        <v>0</v>
      </c>
      <c r="K49" s="18">
        <f t="shared" si="13"/>
        <v>0</v>
      </c>
    </row>
    <row r="50" spans="1:11" s="1" customFormat="1" ht="12.75" hidden="1">
      <c r="A50" s="4"/>
      <c r="B50" s="35" t="s">
        <v>71</v>
      </c>
      <c r="C50" s="141"/>
      <c r="D50" s="11">
        <f t="shared" si="8"/>
        <v>0</v>
      </c>
      <c r="E50" s="30">
        <f t="shared" si="9"/>
        <v>0</v>
      </c>
      <c r="F50" s="126"/>
      <c r="G50" s="11">
        <f t="shared" si="10"/>
        <v>0</v>
      </c>
      <c r="H50" s="30">
        <f t="shared" si="11"/>
        <v>0</v>
      </c>
      <c r="I50" s="126"/>
      <c r="J50" s="11">
        <f t="shared" si="12"/>
        <v>0</v>
      </c>
      <c r="K50" s="12">
        <f t="shared" si="13"/>
        <v>0</v>
      </c>
    </row>
    <row r="51" spans="1:11" s="1" customFormat="1" ht="15.75" customHeight="1" hidden="1">
      <c r="A51" s="4"/>
      <c r="B51" s="35" t="s">
        <v>68</v>
      </c>
      <c r="C51" s="141"/>
      <c r="D51" s="11">
        <f t="shared" si="8"/>
        <v>0</v>
      </c>
      <c r="E51" s="30">
        <f t="shared" si="9"/>
        <v>0</v>
      </c>
      <c r="F51" s="126"/>
      <c r="G51" s="11">
        <f t="shared" si="10"/>
        <v>0</v>
      </c>
      <c r="H51" s="30">
        <f t="shared" si="11"/>
        <v>0</v>
      </c>
      <c r="I51" s="126"/>
      <c r="J51" s="11">
        <f t="shared" si="12"/>
        <v>0</v>
      </c>
      <c r="K51" s="12">
        <f t="shared" si="13"/>
        <v>0</v>
      </c>
    </row>
    <row r="52" spans="1:11" s="1" customFormat="1" ht="12.75" hidden="1">
      <c r="A52" s="4"/>
      <c r="B52" s="35" t="s">
        <v>72</v>
      </c>
      <c r="C52" s="141"/>
      <c r="D52" s="11">
        <f t="shared" si="8"/>
        <v>0</v>
      </c>
      <c r="E52" s="30">
        <f t="shared" si="9"/>
        <v>0</v>
      </c>
      <c r="F52" s="126"/>
      <c r="G52" s="11">
        <f t="shared" si="10"/>
        <v>0</v>
      </c>
      <c r="H52" s="30">
        <f t="shared" si="11"/>
        <v>0</v>
      </c>
      <c r="I52" s="126"/>
      <c r="J52" s="11">
        <f t="shared" si="12"/>
        <v>0</v>
      </c>
      <c r="K52" s="12">
        <f t="shared" si="13"/>
        <v>0</v>
      </c>
    </row>
    <row r="53" spans="1:11" s="1" customFormat="1" ht="16.5" customHeight="1" hidden="1">
      <c r="A53" s="4"/>
      <c r="B53" s="35" t="s">
        <v>69</v>
      </c>
      <c r="C53" s="141"/>
      <c r="D53" s="11">
        <f t="shared" si="8"/>
        <v>0</v>
      </c>
      <c r="E53" s="30">
        <f t="shared" si="9"/>
        <v>0</v>
      </c>
      <c r="F53" s="126"/>
      <c r="G53" s="11">
        <f t="shared" si="10"/>
        <v>0</v>
      </c>
      <c r="H53" s="30">
        <f t="shared" si="11"/>
        <v>0</v>
      </c>
      <c r="I53" s="126"/>
      <c r="J53" s="11">
        <f t="shared" si="12"/>
        <v>0</v>
      </c>
      <c r="K53" s="12">
        <f t="shared" si="13"/>
        <v>0</v>
      </c>
    </row>
    <row r="54" spans="1:11" s="1" customFormat="1" ht="12" customHeight="1" hidden="1">
      <c r="A54" s="4"/>
      <c r="B54" s="35" t="s">
        <v>73</v>
      </c>
      <c r="C54" s="141"/>
      <c r="D54" s="11">
        <f t="shared" si="8"/>
        <v>0</v>
      </c>
      <c r="E54" s="30">
        <f t="shared" si="9"/>
        <v>0</v>
      </c>
      <c r="F54" s="126"/>
      <c r="G54" s="11">
        <f t="shared" si="10"/>
        <v>0</v>
      </c>
      <c r="H54" s="30">
        <f t="shared" si="11"/>
        <v>0</v>
      </c>
      <c r="I54" s="126"/>
      <c r="J54" s="11">
        <f t="shared" si="12"/>
        <v>0</v>
      </c>
      <c r="K54" s="12">
        <f t="shared" si="13"/>
        <v>0</v>
      </c>
    </row>
    <row r="55" spans="1:11" s="1" customFormat="1" ht="16.5" customHeight="1" hidden="1">
      <c r="A55" s="4"/>
      <c r="B55" s="35" t="s">
        <v>70</v>
      </c>
      <c r="C55" s="141"/>
      <c r="D55" s="11">
        <f t="shared" si="8"/>
        <v>0</v>
      </c>
      <c r="E55" s="30">
        <f t="shared" si="9"/>
        <v>0</v>
      </c>
      <c r="F55" s="126"/>
      <c r="G55" s="11">
        <f t="shared" si="10"/>
        <v>0</v>
      </c>
      <c r="H55" s="30">
        <f t="shared" si="11"/>
        <v>0</v>
      </c>
      <c r="I55" s="126"/>
      <c r="J55" s="11">
        <f t="shared" si="12"/>
        <v>0</v>
      </c>
      <c r="K55" s="12">
        <f t="shared" si="13"/>
        <v>0</v>
      </c>
    </row>
    <row r="56" spans="1:11" s="1" customFormat="1" ht="12.75" hidden="1">
      <c r="A56" s="4"/>
      <c r="B56" s="35" t="s">
        <v>74</v>
      </c>
      <c r="C56" s="141"/>
      <c r="D56" s="11">
        <f t="shared" si="8"/>
        <v>0</v>
      </c>
      <c r="E56" s="30">
        <f t="shared" si="9"/>
        <v>0</v>
      </c>
      <c r="F56" s="126"/>
      <c r="G56" s="11">
        <f t="shared" si="10"/>
        <v>0</v>
      </c>
      <c r="H56" s="30">
        <f t="shared" si="11"/>
        <v>0</v>
      </c>
      <c r="I56" s="126"/>
      <c r="J56" s="11">
        <f t="shared" si="12"/>
        <v>0</v>
      </c>
      <c r="K56" s="12">
        <f t="shared" si="13"/>
        <v>0</v>
      </c>
    </row>
    <row r="57" spans="1:11" s="1" customFormat="1" ht="13.5" hidden="1" thickBot="1">
      <c r="A57" s="4"/>
      <c r="B57" s="35" t="s">
        <v>33</v>
      </c>
      <c r="C57" s="146"/>
      <c r="D57" s="11">
        <f t="shared" si="8"/>
        <v>0</v>
      </c>
      <c r="E57" s="30">
        <f t="shared" si="9"/>
        <v>0</v>
      </c>
      <c r="F57" s="133"/>
      <c r="G57" s="11">
        <f t="shared" si="10"/>
        <v>0</v>
      </c>
      <c r="H57" s="30">
        <f t="shared" si="11"/>
        <v>0</v>
      </c>
      <c r="I57" s="126"/>
      <c r="J57" s="11">
        <f t="shared" si="12"/>
        <v>0</v>
      </c>
      <c r="K57" s="12">
        <f t="shared" si="13"/>
        <v>0</v>
      </c>
    </row>
    <row r="58" spans="1:11" s="6" customFormat="1" ht="21" customHeight="1" thickBot="1">
      <c r="A58" s="93" t="s">
        <v>90</v>
      </c>
      <c r="B58" s="86" t="s">
        <v>89</v>
      </c>
      <c r="C58" s="87"/>
      <c r="D58" s="88">
        <f t="shared" si="8"/>
        <v>0</v>
      </c>
      <c r="E58" s="89">
        <f>IF(C$58=0,0,C58*100/C$58)</f>
        <v>0</v>
      </c>
      <c r="F58" s="78"/>
      <c r="G58" s="88">
        <f t="shared" si="10"/>
        <v>0</v>
      </c>
      <c r="H58" s="89">
        <f t="shared" si="11"/>
        <v>0</v>
      </c>
      <c r="I58" s="139"/>
      <c r="J58" s="88">
        <f t="shared" si="12"/>
        <v>0</v>
      </c>
      <c r="K58" s="91">
        <f t="shared" si="13"/>
        <v>0</v>
      </c>
    </row>
    <row r="59" spans="1:11" s="1" customFormat="1" ht="12.75">
      <c r="A59" s="4"/>
      <c r="B59" s="37" t="s">
        <v>91</v>
      </c>
      <c r="C59" s="109"/>
      <c r="D59" s="17">
        <f t="shared" si="8"/>
        <v>0</v>
      </c>
      <c r="E59" s="29">
        <f>IF(C$58=0,0,C59*100/C$58)</f>
        <v>0</v>
      </c>
      <c r="F59" s="81"/>
      <c r="G59" s="17">
        <f t="shared" si="10"/>
        <v>0</v>
      </c>
      <c r="H59" s="29">
        <f t="shared" si="11"/>
        <v>0</v>
      </c>
      <c r="I59" s="132"/>
      <c r="J59" s="17">
        <f t="shared" si="12"/>
        <v>0</v>
      </c>
      <c r="K59" s="18">
        <f t="shared" si="13"/>
        <v>0</v>
      </c>
    </row>
    <row r="60" spans="1:11" s="1" customFormat="1" ht="13.5" thickBot="1">
      <c r="A60" s="22"/>
      <c r="B60" s="227" t="s">
        <v>92</v>
      </c>
      <c r="C60" s="113"/>
      <c r="D60" s="17">
        <f t="shared" si="8"/>
        <v>0</v>
      </c>
      <c r="E60" s="29">
        <f>IF(C$58=0,0,C60*100/C$58)</f>
        <v>0</v>
      </c>
      <c r="F60" s="81">
        <f>I60-C60</f>
        <v>0</v>
      </c>
      <c r="G60" s="17">
        <f t="shared" si="10"/>
        <v>0</v>
      </c>
      <c r="H60" s="29">
        <f t="shared" si="11"/>
        <v>0</v>
      </c>
      <c r="I60" s="132"/>
      <c r="J60" s="17">
        <f t="shared" si="12"/>
        <v>0</v>
      </c>
      <c r="K60" s="18">
        <f t="shared" si="13"/>
        <v>0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0</v>
      </c>
      <c r="D61" s="204">
        <f t="shared" si="8"/>
        <v>0</v>
      </c>
      <c r="E61" s="89"/>
      <c r="F61" s="139">
        <f>F48+F47+F46+F43+F38+F34+F33+F32+F27+F22+F18+F17+F16+F14+F13+F11+F10+F8+F5+F58</f>
        <v>669</v>
      </c>
      <c r="G61" s="204">
        <f t="shared" si="10"/>
        <v>3.473484179811217</v>
      </c>
      <c r="H61" s="89"/>
      <c r="I61" s="139">
        <f>I48+I47+I46+I43+I38+I34+I33+I32+I27+I22+I18+I17+I16+I14+I13+I11+I10+I8+I5+I58</f>
        <v>669</v>
      </c>
      <c r="J61" s="204">
        <f t="shared" si="12"/>
        <v>2.9381280303562645</v>
      </c>
      <c r="K61" s="91"/>
    </row>
  </sheetData>
  <sheetProtection/>
  <mergeCells count="3"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K61"/>
  <sheetViews>
    <sheetView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I58" sqref="I58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0" t="s">
        <v>100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20.25" customHeight="1" thickBot="1">
      <c r="A2" s="20"/>
      <c r="B2" s="21"/>
      <c r="C2" s="2"/>
      <c r="D2" s="224">
        <v>35094</v>
      </c>
      <c r="E2" s="225"/>
      <c r="F2" s="225"/>
      <c r="G2" s="224">
        <v>192602</v>
      </c>
      <c r="H2" s="2"/>
      <c r="I2" s="2"/>
      <c r="J2" s="224">
        <f>G2+D2</f>
        <v>227696</v>
      </c>
      <c r="K2" s="2"/>
    </row>
    <row r="3" spans="1:11" ht="12.75">
      <c r="A3" s="232" t="s">
        <v>24</v>
      </c>
      <c r="B3" s="234" t="s">
        <v>5</v>
      </c>
      <c r="C3" s="124" t="s">
        <v>1</v>
      </c>
      <c r="D3" s="123"/>
      <c r="E3" s="123"/>
      <c r="F3" s="124" t="s">
        <v>2</v>
      </c>
      <c r="G3" s="123"/>
      <c r="H3" s="123"/>
      <c r="I3" s="124" t="s">
        <v>3</v>
      </c>
      <c r="J3" s="123"/>
      <c r="K3" s="125"/>
    </row>
    <row r="4" spans="1:11" ht="33.75" customHeight="1" thickBot="1">
      <c r="A4" s="244"/>
      <c r="B4" s="235"/>
      <c r="C4" s="120" t="s">
        <v>6</v>
      </c>
      <c r="D4" s="118" t="s">
        <v>7</v>
      </c>
      <c r="E4" s="119" t="s">
        <v>8</v>
      </c>
      <c r="F4" s="120" t="s">
        <v>6</v>
      </c>
      <c r="G4" s="118" t="s">
        <v>7</v>
      </c>
      <c r="H4" s="119" t="s">
        <v>8</v>
      </c>
      <c r="I4" s="120" t="s">
        <v>6</v>
      </c>
      <c r="J4" s="118" t="s">
        <v>7</v>
      </c>
      <c r="K4" s="121" t="s">
        <v>8</v>
      </c>
    </row>
    <row r="5" spans="1:11" ht="16.5" customHeight="1" thickBot="1">
      <c r="A5" s="84" t="s">
        <v>9</v>
      </c>
      <c r="B5" s="148" t="s">
        <v>26</v>
      </c>
      <c r="C5" s="139"/>
      <c r="D5" s="88">
        <f aca="true" t="shared" si="0" ref="D5:D36">C5*1000/$D$2</f>
        <v>0</v>
      </c>
      <c r="E5" s="89">
        <f aca="true" t="shared" si="1" ref="E5:E36">IF(C$58=0,0,C5*100/C$58)</f>
        <v>0</v>
      </c>
      <c r="F5" s="129">
        <f>I5-C5</f>
        <v>22</v>
      </c>
      <c r="G5" s="88">
        <f aca="true" t="shared" si="2" ref="G5:G36">F5*1000/$G$2</f>
        <v>0.11422518976957664</v>
      </c>
      <c r="H5" s="89">
        <f aca="true" t="shared" si="3" ref="H5:H36">IF(F$61=0,0,F5*100/F$61)</f>
        <v>2.303664921465969</v>
      </c>
      <c r="I5" s="139">
        <v>22</v>
      </c>
      <c r="J5" s="88">
        <f aca="true" t="shared" si="4" ref="J5:J36">I5*1000/$J$2</f>
        <v>0.096620054809922</v>
      </c>
      <c r="K5" s="91">
        <f aca="true" t="shared" si="5" ref="K5:K36">IF(I$61=0,0,I5*100/I$61)</f>
        <v>2.2964509394572024</v>
      </c>
    </row>
    <row r="6" spans="1:11" s="1" customFormat="1" ht="12.75" customHeight="1">
      <c r="A6" s="4"/>
      <c r="B6" s="37" t="s">
        <v>36</v>
      </c>
      <c r="C6" s="140"/>
      <c r="D6" s="17">
        <f t="shared" si="0"/>
        <v>0</v>
      </c>
      <c r="E6" s="29">
        <f t="shared" si="1"/>
        <v>0</v>
      </c>
      <c r="F6" s="132"/>
      <c r="G6" s="17">
        <f t="shared" si="2"/>
        <v>0</v>
      </c>
      <c r="H6" s="29">
        <f t="shared" si="3"/>
        <v>0</v>
      </c>
      <c r="I6" s="132"/>
      <c r="J6" s="17">
        <f t="shared" si="4"/>
        <v>0</v>
      </c>
      <c r="K6" s="18">
        <f t="shared" si="5"/>
        <v>0</v>
      </c>
    </row>
    <row r="7" spans="1:11" s="1" customFormat="1" ht="14.25" customHeight="1" thickBot="1">
      <c r="A7" s="4"/>
      <c r="B7" s="36" t="s">
        <v>37</v>
      </c>
      <c r="C7" s="141"/>
      <c r="D7" s="11">
        <f t="shared" si="0"/>
        <v>0</v>
      </c>
      <c r="E7" s="30">
        <f t="shared" si="1"/>
        <v>0</v>
      </c>
      <c r="F7" s="127">
        <f>I7-C7</f>
        <v>22</v>
      </c>
      <c r="G7" s="13">
        <f t="shared" si="2"/>
        <v>0.11422518976957664</v>
      </c>
      <c r="H7" s="32">
        <f t="shared" si="3"/>
        <v>2.303664921465969</v>
      </c>
      <c r="I7" s="134">
        <v>22</v>
      </c>
      <c r="J7" s="13">
        <f t="shared" si="4"/>
        <v>0.096620054809922</v>
      </c>
      <c r="K7" s="12">
        <f t="shared" si="5"/>
        <v>2.2964509394572024</v>
      </c>
    </row>
    <row r="8" spans="1:11" ht="13.5" customHeight="1" thickBot="1">
      <c r="A8" s="84" t="s">
        <v>10</v>
      </c>
      <c r="B8" s="94" t="s">
        <v>38</v>
      </c>
      <c r="C8" s="142"/>
      <c r="D8" s="88">
        <f t="shared" si="0"/>
        <v>0</v>
      </c>
      <c r="E8" s="89">
        <f t="shared" si="1"/>
        <v>0</v>
      </c>
      <c r="F8" s="129">
        <f>I8-C8</f>
        <v>12</v>
      </c>
      <c r="G8" s="88">
        <f t="shared" si="2"/>
        <v>0.06230464896522362</v>
      </c>
      <c r="H8" s="89">
        <f t="shared" si="3"/>
        <v>1.256544502617801</v>
      </c>
      <c r="I8" s="139">
        <v>12</v>
      </c>
      <c r="J8" s="88">
        <f t="shared" si="4"/>
        <v>0.052701848078139275</v>
      </c>
      <c r="K8" s="91">
        <f t="shared" si="5"/>
        <v>1.2526096033402923</v>
      </c>
    </row>
    <row r="9" spans="1:11" s="1" customFormat="1" ht="15" customHeight="1" thickBot="1">
      <c r="A9" s="15"/>
      <c r="B9" s="37" t="s">
        <v>39</v>
      </c>
      <c r="C9" s="140"/>
      <c r="D9" s="17">
        <f t="shared" si="0"/>
        <v>0</v>
      </c>
      <c r="E9" s="29">
        <f t="shared" si="1"/>
        <v>0</v>
      </c>
      <c r="F9" s="127">
        <f>I9-C9</f>
        <v>12</v>
      </c>
      <c r="G9" s="17">
        <f t="shared" si="2"/>
        <v>0.06230464896522362</v>
      </c>
      <c r="H9" s="29">
        <f t="shared" si="3"/>
        <v>1.256544502617801</v>
      </c>
      <c r="I9" s="132">
        <v>12</v>
      </c>
      <c r="J9" s="17">
        <f t="shared" si="4"/>
        <v>0.052701848078139275</v>
      </c>
      <c r="K9" s="18">
        <f t="shared" si="5"/>
        <v>1.2526096033402923</v>
      </c>
    </row>
    <row r="10" spans="1:11" s="6" customFormat="1" ht="15.75" customHeight="1" hidden="1" thickBot="1">
      <c r="A10" s="85" t="s">
        <v>11</v>
      </c>
      <c r="B10" s="86" t="s">
        <v>40</v>
      </c>
      <c r="C10" s="142"/>
      <c r="D10" s="88">
        <f t="shared" si="0"/>
        <v>0</v>
      </c>
      <c r="E10" s="89">
        <f t="shared" si="1"/>
        <v>0</v>
      </c>
      <c r="F10" s="129"/>
      <c r="G10" s="88">
        <f t="shared" si="2"/>
        <v>0</v>
      </c>
      <c r="H10" s="89">
        <f t="shared" si="3"/>
        <v>0</v>
      </c>
      <c r="I10" s="139"/>
      <c r="J10" s="88">
        <f t="shared" si="4"/>
        <v>0</v>
      </c>
      <c r="K10" s="91">
        <f t="shared" si="5"/>
        <v>0</v>
      </c>
    </row>
    <row r="11" spans="1:11" s="6" customFormat="1" ht="30" customHeight="1" hidden="1" thickBot="1">
      <c r="A11" s="92" t="s">
        <v>12</v>
      </c>
      <c r="B11" s="86" t="s">
        <v>41</v>
      </c>
      <c r="C11" s="142"/>
      <c r="D11" s="88">
        <f t="shared" si="0"/>
        <v>0</v>
      </c>
      <c r="E11" s="89">
        <f t="shared" si="1"/>
        <v>0</v>
      </c>
      <c r="F11" s="129"/>
      <c r="G11" s="88">
        <f t="shared" si="2"/>
        <v>0</v>
      </c>
      <c r="H11" s="89">
        <f t="shared" si="3"/>
        <v>0</v>
      </c>
      <c r="I11" s="139"/>
      <c r="J11" s="88">
        <f t="shared" si="4"/>
        <v>0</v>
      </c>
      <c r="K11" s="91">
        <f t="shared" si="5"/>
        <v>0</v>
      </c>
    </row>
    <row r="12" spans="1:11" s="6" customFormat="1" ht="16.5" customHeight="1" hidden="1" thickBot="1">
      <c r="A12" s="16"/>
      <c r="B12" s="38" t="s">
        <v>78</v>
      </c>
      <c r="C12" s="143"/>
      <c r="D12" s="27">
        <f t="shared" si="0"/>
        <v>0</v>
      </c>
      <c r="E12" s="31">
        <f t="shared" si="1"/>
        <v>0</v>
      </c>
      <c r="F12" s="127"/>
      <c r="G12" s="27">
        <f t="shared" si="2"/>
        <v>0</v>
      </c>
      <c r="H12" s="31">
        <f t="shared" si="3"/>
        <v>0</v>
      </c>
      <c r="I12" s="127"/>
      <c r="J12" s="27">
        <f t="shared" si="4"/>
        <v>0</v>
      </c>
      <c r="K12" s="28">
        <f t="shared" si="5"/>
        <v>0</v>
      </c>
    </row>
    <row r="13" spans="1:11" s="6" customFormat="1" ht="15" customHeight="1" hidden="1" thickBot="1">
      <c r="A13" s="93" t="s">
        <v>13</v>
      </c>
      <c r="B13" s="94" t="s">
        <v>42</v>
      </c>
      <c r="C13" s="156"/>
      <c r="D13" s="96">
        <f t="shared" si="0"/>
        <v>0</v>
      </c>
      <c r="E13" s="97">
        <f t="shared" si="1"/>
        <v>0</v>
      </c>
      <c r="F13" s="129"/>
      <c r="G13" s="96">
        <f t="shared" si="2"/>
        <v>0</v>
      </c>
      <c r="H13" s="97">
        <f t="shared" si="3"/>
        <v>0</v>
      </c>
      <c r="I13" s="157"/>
      <c r="J13" s="96">
        <f t="shared" si="4"/>
        <v>0</v>
      </c>
      <c r="K13" s="98">
        <f t="shared" si="5"/>
        <v>0</v>
      </c>
    </row>
    <row r="14" spans="1:11" s="6" customFormat="1" ht="15.75" customHeight="1" hidden="1" thickBot="1">
      <c r="A14" s="92" t="s">
        <v>14</v>
      </c>
      <c r="B14" s="86" t="s">
        <v>43</v>
      </c>
      <c r="C14" s="142"/>
      <c r="D14" s="88">
        <f t="shared" si="0"/>
        <v>0</v>
      </c>
      <c r="E14" s="89">
        <f t="shared" si="1"/>
        <v>0</v>
      </c>
      <c r="F14" s="129"/>
      <c r="G14" s="88">
        <f t="shared" si="2"/>
        <v>0</v>
      </c>
      <c r="H14" s="89">
        <f t="shared" si="3"/>
        <v>0</v>
      </c>
      <c r="I14" s="139"/>
      <c r="J14" s="88">
        <f t="shared" si="4"/>
        <v>0</v>
      </c>
      <c r="K14" s="107">
        <f t="shared" si="5"/>
        <v>0</v>
      </c>
    </row>
    <row r="15" spans="1:11" s="1" customFormat="1" ht="15.75" customHeight="1" hidden="1" thickBot="1">
      <c r="A15" s="4"/>
      <c r="B15" s="39" t="s">
        <v>44</v>
      </c>
      <c r="C15" s="144"/>
      <c r="D15" s="13">
        <f t="shared" si="0"/>
        <v>0</v>
      </c>
      <c r="E15" s="32">
        <f t="shared" si="1"/>
        <v>0</v>
      </c>
      <c r="F15" s="127"/>
      <c r="G15" s="13">
        <f t="shared" si="2"/>
        <v>0</v>
      </c>
      <c r="H15" s="32">
        <f t="shared" si="3"/>
        <v>0</v>
      </c>
      <c r="I15" s="134"/>
      <c r="J15" s="13">
        <f t="shared" si="4"/>
        <v>0</v>
      </c>
      <c r="K15" s="19">
        <f t="shared" si="5"/>
        <v>0</v>
      </c>
    </row>
    <row r="16" spans="1:11" s="1" customFormat="1" ht="16.5" customHeight="1" hidden="1" thickBot="1">
      <c r="A16" s="99" t="s">
        <v>15</v>
      </c>
      <c r="B16" s="94" t="s">
        <v>27</v>
      </c>
      <c r="C16" s="145"/>
      <c r="D16" s="101">
        <f t="shared" si="0"/>
        <v>0</v>
      </c>
      <c r="E16" s="102">
        <f t="shared" si="1"/>
        <v>0</v>
      </c>
      <c r="F16" s="129"/>
      <c r="G16" s="101">
        <f t="shared" si="2"/>
        <v>0</v>
      </c>
      <c r="H16" s="102">
        <f t="shared" si="3"/>
        <v>0</v>
      </c>
      <c r="I16" s="129"/>
      <c r="J16" s="101">
        <f t="shared" si="4"/>
        <v>0</v>
      </c>
      <c r="K16" s="103">
        <f t="shared" si="5"/>
        <v>0</v>
      </c>
    </row>
    <row r="17" spans="1:11" s="6" customFormat="1" ht="18" customHeight="1" hidden="1" thickBot="1">
      <c r="A17" s="104" t="s">
        <v>16</v>
      </c>
      <c r="B17" s="86" t="s">
        <v>45</v>
      </c>
      <c r="C17" s="142"/>
      <c r="D17" s="88">
        <f t="shared" si="0"/>
        <v>0</v>
      </c>
      <c r="E17" s="89">
        <f t="shared" si="1"/>
        <v>0</v>
      </c>
      <c r="F17" s="131"/>
      <c r="G17" s="88">
        <f t="shared" si="2"/>
        <v>0</v>
      </c>
      <c r="H17" s="89">
        <f t="shared" si="3"/>
        <v>0</v>
      </c>
      <c r="I17" s="139"/>
      <c r="J17" s="88">
        <f t="shared" si="4"/>
        <v>0</v>
      </c>
      <c r="K17" s="91">
        <f t="shared" si="5"/>
        <v>0</v>
      </c>
    </row>
    <row r="18" spans="1:11" s="6" customFormat="1" ht="18" customHeight="1" hidden="1" thickBot="1">
      <c r="A18" s="92" t="s">
        <v>17</v>
      </c>
      <c r="B18" s="150" t="s">
        <v>46</v>
      </c>
      <c r="C18" s="142"/>
      <c r="D18" s="88">
        <f t="shared" si="0"/>
        <v>0</v>
      </c>
      <c r="E18" s="89">
        <f t="shared" si="1"/>
        <v>0</v>
      </c>
      <c r="F18" s="129"/>
      <c r="G18" s="88">
        <f t="shared" si="2"/>
        <v>0</v>
      </c>
      <c r="H18" s="89">
        <f t="shared" si="3"/>
        <v>0</v>
      </c>
      <c r="I18" s="139"/>
      <c r="J18" s="88">
        <f t="shared" si="4"/>
        <v>0</v>
      </c>
      <c r="K18" s="91">
        <f t="shared" si="5"/>
        <v>0</v>
      </c>
    </row>
    <row r="19" spans="1:11" s="1" customFormat="1" ht="14.25" customHeight="1" hidden="1">
      <c r="A19" s="4"/>
      <c r="B19" s="35" t="s">
        <v>47</v>
      </c>
      <c r="C19" s="140"/>
      <c r="D19" s="17">
        <f t="shared" si="0"/>
        <v>0</v>
      </c>
      <c r="E19" s="29">
        <f t="shared" si="1"/>
        <v>0</v>
      </c>
      <c r="F19" s="132"/>
      <c r="G19" s="17">
        <f t="shared" si="2"/>
        <v>0</v>
      </c>
      <c r="H19" s="29">
        <f t="shared" si="3"/>
        <v>0</v>
      </c>
      <c r="I19" s="132"/>
      <c r="J19" s="17">
        <f t="shared" si="4"/>
        <v>0</v>
      </c>
      <c r="K19" s="18">
        <f t="shared" si="5"/>
        <v>0</v>
      </c>
    </row>
    <row r="20" spans="1:11" s="1" customFormat="1" ht="15.75" customHeight="1" hidden="1">
      <c r="A20" s="4"/>
      <c r="B20" s="35" t="s">
        <v>48</v>
      </c>
      <c r="C20" s="126"/>
      <c r="D20" s="11">
        <f t="shared" si="0"/>
        <v>0</v>
      </c>
      <c r="E20" s="30">
        <f t="shared" si="1"/>
        <v>0</v>
      </c>
      <c r="F20" s="126"/>
      <c r="G20" s="11">
        <f t="shared" si="2"/>
        <v>0</v>
      </c>
      <c r="H20" s="30">
        <f t="shared" si="3"/>
        <v>0</v>
      </c>
      <c r="I20" s="126"/>
      <c r="J20" s="11">
        <f t="shared" si="4"/>
        <v>0</v>
      </c>
      <c r="K20" s="12">
        <f t="shared" si="5"/>
        <v>0</v>
      </c>
    </row>
    <row r="21" spans="1:11" s="1" customFormat="1" ht="16.5" customHeight="1" hidden="1" thickBot="1">
      <c r="A21" s="4"/>
      <c r="B21" s="35" t="s">
        <v>49</v>
      </c>
      <c r="C21" s="126"/>
      <c r="D21" s="11">
        <f t="shared" si="0"/>
        <v>0</v>
      </c>
      <c r="E21" s="30">
        <f t="shared" si="1"/>
        <v>0</v>
      </c>
      <c r="F21" s="127"/>
      <c r="G21" s="11">
        <f t="shared" si="2"/>
        <v>0</v>
      </c>
      <c r="H21" s="30">
        <f t="shared" si="3"/>
        <v>0</v>
      </c>
      <c r="I21" s="126"/>
      <c r="J21" s="11">
        <f t="shared" si="4"/>
        <v>0</v>
      </c>
      <c r="K21" s="12">
        <f t="shared" si="5"/>
        <v>0</v>
      </c>
    </row>
    <row r="22" spans="1:11" s="6" customFormat="1" ht="15.75" customHeight="1" thickBot="1">
      <c r="A22" s="92" t="s">
        <v>28</v>
      </c>
      <c r="B22" s="86" t="s">
        <v>50</v>
      </c>
      <c r="C22" s="142"/>
      <c r="D22" s="88">
        <f t="shared" si="0"/>
        <v>0</v>
      </c>
      <c r="E22" s="89">
        <f t="shared" si="1"/>
        <v>0</v>
      </c>
      <c r="F22" s="129">
        <f>I22-C22</f>
        <v>541</v>
      </c>
      <c r="G22" s="88">
        <f t="shared" si="2"/>
        <v>2.8089012575154984</v>
      </c>
      <c r="H22" s="89">
        <f t="shared" si="3"/>
        <v>56.64921465968586</v>
      </c>
      <c r="I22" s="139">
        <f>540+1</f>
        <v>541</v>
      </c>
      <c r="J22" s="88">
        <f t="shared" si="4"/>
        <v>2.3759749841894457</v>
      </c>
      <c r="K22" s="91">
        <f t="shared" si="5"/>
        <v>56.471816283924845</v>
      </c>
    </row>
    <row r="23" spans="1:11" s="1" customFormat="1" ht="15.75" customHeight="1">
      <c r="A23" s="4"/>
      <c r="B23" s="37" t="s">
        <v>51</v>
      </c>
      <c r="C23" s="140"/>
      <c r="D23" s="17">
        <f t="shared" si="0"/>
        <v>0</v>
      </c>
      <c r="E23" s="29">
        <f t="shared" si="1"/>
        <v>0</v>
      </c>
      <c r="F23" s="132">
        <f>I23-C23</f>
        <v>0</v>
      </c>
      <c r="G23" s="17">
        <f t="shared" si="2"/>
        <v>0</v>
      </c>
      <c r="H23" s="29">
        <f t="shared" si="3"/>
        <v>0</v>
      </c>
      <c r="I23" s="132"/>
      <c r="J23" s="17">
        <f t="shared" si="4"/>
        <v>0</v>
      </c>
      <c r="K23" s="18">
        <f t="shared" si="5"/>
        <v>0</v>
      </c>
    </row>
    <row r="24" spans="1:11" s="1" customFormat="1" ht="14.25" customHeight="1">
      <c r="A24" s="4"/>
      <c r="B24" s="35" t="s">
        <v>52</v>
      </c>
      <c r="C24" s="141"/>
      <c r="D24" s="11">
        <f t="shared" si="0"/>
        <v>0</v>
      </c>
      <c r="E24" s="30">
        <f t="shared" si="1"/>
        <v>0</v>
      </c>
      <c r="F24" s="126">
        <f>I24-C24</f>
        <v>114</v>
      </c>
      <c r="G24" s="11">
        <f t="shared" si="2"/>
        <v>0.5918941651696245</v>
      </c>
      <c r="H24" s="30">
        <f t="shared" si="3"/>
        <v>11.93717277486911</v>
      </c>
      <c r="I24" s="126">
        <v>114</v>
      </c>
      <c r="J24" s="11">
        <f t="shared" si="4"/>
        <v>0.5006675567423231</v>
      </c>
      <c r="K24" s="12">
        <f t="shared" si="5"/>
        <v>11.899791231732777</v>
      </c>
    </row>
    <row r="25" spans="1:11" s="1" customFormat="1" ht="15.75" customHeight="1">
      <c r="A25" s="4"/>
      <c r="B25" s="35" t="s">
        <v>85</v>
      </c>
      <c r="C25" s="141"/>
      <c r="D25" s="11">
        <f t="shared" si="0"/>
        <v>0</v>
      </c>
      <c r="E25" s="30">
        <f t="shared" si="1"/>
        <v>0</v>
      </c>
      <c r="F25" s="126">
        <f>I25-C25</f>
        <v>173</v>
      </c>
      <c r="G25" s="11">
        <f t="shared" si="2"/>
        <v>0.8982253559153072</v>
      </c>
      <c r="H25" s="30">
        <f t="shared" si="3"/>
        <v>18.115183246073297</v>
      </c>
      <c r="I25" s="126">
        <f>172+1</f>
        <v>173</v>
      </c>
      <c r="J25" s="11">
        <f t="shared" si="4"/>
        <v>0.7597849764598412</v>
      </c>
      <c r="K25" s="12">
        <f t="shared" si="5"/>
        <v>18.058455114822547</v>
      </c>
    </row>
    <row r="26" spans="1:11" s="1" customFormat="1" ht="13.5" thickBot="1">
      <c r="A26" s="4"/>
      <c r="B26" s="35" t="s">
        <v>86</v>
      </c>
      <c r="C26" s="141"/>
      <c r="D26" s="11">
        <f t="shared" si="0"/>
        <v>0</v>
      </c>
      <c r="E26" s="30">
        <f t="shared" si="1"/>
        <v>0</v>
      </c>
      <c r="F26" s="127">
        <f>I26-C26</f>
        <v>43</v>
      </c>
      <c r="G26" s="11">
        <f t="shared" si="2"/>
        <v>0.223258325458718</v>
      </c>
      <c r="H26" s="30">
        <f t="shared" si="3"/>
        <v>4.50261780104712</v>
      </c>
      <c r="I26" s="126">
        <v>43</v>
      </c>
      <c r="J26" s="11">
        <f t="shared" si="4"/>
        <v>0.18884828894666572</v>
      </c>
      <c r="K26" s="12">
        <f t="shared" si="5"/>
        <v>4.488517745302714</v>
      </c>
    </row>
    <row r="27" spans="1:11" s="6" customFormat="1" ht="14.25" customHeight="1" hidden="1" thickBot="1">
      <c r="A27" s="92" t="s">
        <v>18</v>
      </c>
      <c r="B27" s="86" t="s">
        <v>53</v>
      </c>
      <c r="C27" s="142"/>
      <c r="D27" s="88">
        <f t="shared" si="0"/>
        <v>0</v>
      </c>
      <c r="E27" s="89">
        <f t="shared" si="1"/>
        <v>0</v>
      </c>
      <c r="F27" s="129"/>
      <c r="G27" s="88">
        <f t="shared" si="2"/>
        <v>0</v>
      </c>
      <c r="H27" s="89">
        <f t="shared" si="3"/>
        <v>0</v>
      </c>
      <c r="I27" s="139"/>
      <c r="J27" s="88">
        <f t="shared" si="4"/>
        <v>0</v>
      </c>
      <c r="K27" s="91">
        <f t="shared" si="5"/>
        <v>0</v>
      </c>
    </row>
    <row r="28" spans="1:11" s="1" customFormat="1" ht="15" customHeight="1" hidden="1">
      <c r="A28" s="4"/>
      <c r="B28" s="37" t="s">
        <v>54</v>
      </c>
      <c r="C28" s="140"/>
      <c r="D28" s="17">
        <f t="shared" si="0"/>
        <v>0</v>
      </c>
      <c r="E28" s="29">
        <f t="shared" si="1"/>
        <v>0</v>
      </c>
      <c r="F28" s="132"/>
      <c r="G28" s="17">
        <f t="shared" si="2"/>
        <v>0</v>
      </c>
      <c r="H28" s="29">
        <f t="shared" si="3"/>
        <v>0</v>
      </c>
      <c r="I28" s="132"/>
      <c r="J28" s="17">
        <f t="shared" si="4"/>
        <v>0</v>
      </c>
      <c r="K28" s="18">
        <f t="shared" si="5"/>
        <v>0</v>
      </c>
    </row>
    <row r="29" spans="1:11" s="1" customFormat="1" ht="15" customHeight="1" hidden="1">
      <c r="A29" s="4"/>
      <c r="B29" s="35" t="s">
        <v>55</v>
      </c>
      <c r="C29" s="141"/>
      <c r="D29" s="11">
        <f t="shared" si="0"/>
        <v>0</v>
      </c>
      <c r="E29" s="30">
        <f t="shared" si="1"/>
        <v>0</v>
      </c>
      <c r="F29" s="126"/>
      <c r="G29" s="11">
        <f t="shared" si="2"/>
        <v>0</v>
      </c>
      <c r="H29" s="30">
        <f t="shared" si="3"/>
        <v>0</v>
      </c>
      <c r="I29" s="126"/>
      <c r="J29" s="11">
        <f t="shared" si="4"/>
        <v>0</v>
      </c>
      <c r="K29" s="12">
        <f t="shared" si="5"/>
        <v>0</v>
      </c>
    </row>
    <row r="30" spans="1:11" s="1" customFormat="1" ht="12.75" hidden="1">
      <c r="A30" s="4"/>
      <c r="B30" s="35" t="s">
        <v>56</v>
      </c>
      <c r="C30" s="141"/>
      <c r="D30" s="11">
        <f t="shared" si="0"/>
        <v>0</v>
      </c>
      <c r="E30" s="30">
        <f t="shared" si="1"/>
        <v>0</v>
      </c>
      <c r="F30" s="133"/>
      <c r="G30" s="11">
        <f t="shared" si="2"/>
        <v>0</v>
      </c>
      <c r="H30" s="30">
        <f t="shared" si="3"/>
        <v>0</v>
      </c>
      <c r="I30" s="126"/>
      <c r="J30" s="11">
        <f t="shared" si="4"/>
        <v>0</v>
      </c>
      <c r="K30" s="12">
        <f t="shared" si="5"/>
        <v>0</v>
      </c>
    </row>
    <row r="31" spans="1:11" s="1" customFormat="1" ht="18" customHeight="1" hidden="1" thickBot="1">
      <c r="A31" s="5"/>
      <c r="B31" s="35" t="s">
        <v>57</v>
      </c>
      <c r="C31" s="141"/>
      <c r="D31" s="11">
        <f t="shared" si="0"/>
        <v>0</v>
      </c>
      <c r="E31" s="30">
        <f t="shared" si="1"/>
        <v>0</v>
      </c>
      <c r="F31" s="130"/>
      <c r="G31" s="11">
        <f t="shared" si="2"/>
        <v>0</v>
      </c>
      <c r="H31" s="30">
        <f t="shared" si="3"/>
        <v>0</v>
      </c>
      <c r="I31" s="126"/>
      <c r="J31" s="11">
        <f t="shared" si="4"/>
        <v>0</v>
      </c>
      <c r="K31" s="12">
        <f t="shared" si="5"/>
        <v>0</v>
      </c>
    </row>
    <row r="32" spans="1:11" s="1" customFormat="1" ht="16.5" customHeight="1" hidden="1" thickBot="1">
      <c r="A32" s="93" t="s">
        <v>75</v>
      </c>
      <c r="B32" s="86" t="s">
        <v>61</v>
      </c>
      <c r="C32" s="142"/>
      <c r="D32" s="88">
        <f t="shared" si="0"/>
        <v>0</v>
      </c>
      <c r="E32" s="89">
        <f t="shared" si="1"/>
        <v>0</v>
      </c>
      <c r="F32" s="129"/>
      <c r="G32" s="88">
        <f t="shared" si="2"/>
        <v>0</v>
      </c>
      <c r="H32" s="89">
        <f t="shared" si="3"/>
        <v>0</v>
      </c>
      <c r="I32" s="139"/>
      <c r="J32" s="88">
        <f t="shared" si="4"/>
        <v>0</v>
      </c>
      <c r="K32" s="91">
        <f t="shared" si="5"/>
        <v>0</v>
      </c>
    </row>
    <row r="33" spans="1:11" s="1" customFormat="1" ht="26.25" hidden="1" thickBot="1">
      <c r="A33" s="93" t="s">
        <v>76</v>
      </c>
      <c r="B33" s="86" t="s">
        <v>62</v>
      </c>
      <c r="C33" s="142"/>
      <c r="D33" s="88">
        <f t="shared" si="0"/>
        <v>0</v>
      </c>
      <c r="E33" s="89">
        <f t="shared" si="1"/>
        <v>0</v>
      </c>
      <c r="F33" s="129"/>
      <c r="G33" s="88">
        <f t="shared" si="2"/>
        <v>0</v>
      </c>
      <c r="H33" s="89">
        <f t="shared" si="3"/>
        <v>0</v>
      </c>
      <c r="I33" s="139"/>
      <c r="J33" s="88">
        <f t="shared" si="4"/>
        <v>0</v>
      </c>
      <c r="K33" s="91">
        <f t="shared" si="5"/>
        <v>0</v>
      </c>
    </row>
    <row r="34" spans="1:11" s="6" customFormat="1" ht="21" customHeight="1" hidden="1" thickBot="1">
      <c r="A34" s="92" t="s">
        <v>19</v>
      </c>
      <c r="B34" s="86" t="s">
        <v>58</v>
      </c>
      <c r="C34" s="142"/>
      <c r="D34" s="88">
        <f t="shared" si="0"/>
        <v>0</v>
      </c>
      <c r="E34" s="89">
        <f t="shared" si="1"/>
        <v>0</v>
      </c>
      <c r="F34" s="129"/>
      <c r="G34" s="88">
        <f t="shared" si="2"/>
        <v>0</v>
      </c>
      <c r="H34" s="89">
        <f t="shared" si="3"/>
        <v>0</v>
      </c>
      <c r="I34" s="139"/>
      <c r="J34" s="88">
        <f t="shared" si="4"/>
        <v>0</v>
      </c>
      <c r="K34" s="91">
        <f t="shared" si="5"/>
        <v>0</v>
      </c>
    </row>
    <row r="35" spans="1:11" s="1" customFormat="1" ht="12.75" hidden="1">
      <c r="A35" s="4"/>
      <c r="B35" s="37" t="s">
        <v>59</v>
      </c>
      <c r="C35" s="140"/>
      <c r="D35" s="23">
        <f t="shared" si="0"/>
        <v>0</v>
      </c>
      <c r="E35" s="33">
        <f t="shared" si="1"/>
        <v>0</v>
      </c>
      <c r="F35" s="132"/>
      <c r="G35" s="23">
        <f t="shared" si="2"/>
        <v>0</v>
      </c>
      <c r="H35" s="33">
        <f t="shared" si="3"/>
        <v>0</v>
      </c>
      <c r="I35" s="132"/>
      <c r="J35" s="23">
        <f t="shared" si="4"/>
        <v>0</v>
      </c>
      <c r="K35" s="24">
        <f t="shared" si="5"/>
        <v>0</v>
      </c>
    </row>
    <row r="36" spans="1:11" s="1" customFormat="1" ht="13.5" customHeight="1" hidden="1">
      <c r="A36" s="4"/>
      <c r="B36" s="40" t="s">
        <v>31</v>
      </c>
      <c r="C36" s="141"/>
      <c r="D36" s="25">
        <f t="shared" si="0"/>
        <v>0</v>
      </c>
      <c r="E36" s="34">
        <f t="shared" si="1"/>
        <v>0</v>
      </c>
      <c r="F36" s="126"/>
      <c r="G36" s="25">
        <f t="shared" si="2"/>
        <v>0</v>
      </c>
      <c r="H36" s="34">
        <f t="shared" si="3"/>
        <v>0</v>
      </c>
      <c r="I36" s="126"/>
      <c r="J36" s="25">
        <f t="shared" si="4"/>
        <v>0</v>
      </c>
      <c r="K36" s="26">
        <f t="shared" si="5"/>
        <v>0</v>
      </c>
    </row>
    <row r="37" spans="1:11" s="1" customFormat="1" ht="12" customHeight="1" hidden="1" thickBot="1">
      <c r="A37" s="15"/>
      <c r="B37" s="35" t="s">
        <v>84</v>
      </c>
      <c r="C37" s="141"/>
      <c r="D37" s="25">
        <f aca="true" t="shared" si="6" ref="D37:D61">C37*1000/$D$2</f>
        <v>0</v>
      </c>
      <c r="E37" s="34">
        <f aca="true" t="shared" si="7" ref="E37:E60">IF(C$58=0,0,C37*100/C$58)</f>
        <v>0</v>
      </c>
      <c r="F37" s="134"/>
      <c r="G37" s="25">
        <f aca="true" t="shared" si="8" ref="G37:G61">F37*1000/$G$2</f>
        <v>0</v>
      </c>
      <c r="H37" s="34">
        <f aca="true" t="shared" si="9" ref="H37:H60">IF(F$61=0,0,F37*100/F$61)</f>
        <v>0</v>
      </c>
      <c r="I37" s="126"/>
      <c r="J37" s="25">
        <f aca="true" t="shared" si="10" ref="J37:J61">I37*1000/$J$2</f>
        <v>0</v>
      </c>
      <c r="K37" s="26">
        <f aca="true" t="shared" si="11" ref="K37:K60">IF(I$61=0,0,I37*100/I$61)</f>
        <v>0</v>
      </c>
    </row>
    <row r="38" spans="1:11" s="6" customFormat="1" ht="21" customHeight="1" hidden="1" thickBot="1">
      <c r="A38" s="92" t="s">
        <v>20</v>
      </c>
      <c r="B38" s="86" t="s">
        <v>32</v>
      </c>
      <c r="C38" s="142"/>
      <c r="D38" s="88">
        <f t="shared" si="6"/>
        <v>0</v>
      </c>
      <c r="E38" s="89">
        <f t="shared" si="7"/>
        <v>0</v>
      </c>
      <c r="F38" s="129"/>
      <c r="G38" s="88">
        <f t="shared" si="8"/>
        <v>0</v>
      </c>
      <c r="H38" s="89">
        <f t="shared" si="9"/>
        <v>0</v>
      </c>
      <c r="I38" s="139"/>
      <c r="J38" s="88">
        <f t="shared" si="10"/>
        <v>0</v>
      </c>
      <c r="K38" s="107">
        <f t="shared" si="11"/>
        <v>0</v>
      </c>
    </row>
    <row r="39" spans="1:11" s="1" customFormat="1" ht="12.75" hidden="1">
      <c r="A39" s="4"/>
      <c r="B39" s="37" t="s">
        <v>60</v>
      </c>
      <c r="C39" s="140"/>
      <c r="D39" s="17">
        <f t="shared" si="6"/>
        <v>0</v>
      </c>
      <c r="E39" s="29">
        <f t="shared" si="7"/>
        <v>0</v>
      </c>
      <c r="F39" s="132"/>
      <c r="G39" s="17">
        <f t="shared" si="8"/>
        <v>0</v>
      </c>
      <c r="H39" s="29">
        <f t="shared" si="9"/>
        <v>0</v>
      </c>
      <c r="I39" s="132"/>
      <c r="J39" s="17">
        <f t="shared" si="10"/>
        <v>0</v>
      </c>
      <c r="K39" s="18">
        <f t="shared" si="11"/>
        <v>0</v>
      </c>
    </row>
    <row r="40" spans="1:11" s="1" customFormat="1" ht="12.75" hidden="1">
      <c r="A40" s="4"/>
      <c r="B40" s="35" t="s">
        <v>34</v>
      </c>
      <c r="C40" s="141"/>
      <c r="D40" s="11">
        <f t="shared" si="6"/>
        <v>0</v>
      </c>
      <c r="E40" s="30">
        <f t="shared" si="7"/>
        <v>0</v>
      </c>
      <c r="F40" s="126"/>
      <c r="G40" s="11">
        <f t="shared" si="8"/>
        <v>0</v>
      </c>
      <c r="H40" s="30">
        <f t="shared" si="9"/>
        <v>0</v>
      </c>
      <c r="I40" s="126"/>
      <c r="J40" s="11">
        <f t="shared" si="10"/>
        <v>0</v>
      </c>
      <c r="K40" s="12">
        <f t="shared" si="11"/>
        <v>0</v>
      </c>
    </row>
    <row r="41" spans="1:11" s="1" customFormat="1" ht="12.75" hidden="1">
      <c r="A41" s="4"/>
      <c r="B41" s="35" t="s">
        <v>25</v>
      </c>
      <c r="C41" s="141"/>
      <c r="D41" s="11">
        <f t="shared" si="6"/>
        <v>0</v>
      </c>
      <c r="E41" s="30">
        <f t="shared" si="7"/>
        <v>0</v>
      </c>
      <c r="F41" s="126"/>
      <c r="G41" s="11">
        <f t="shared" si="8"/>
        <v>0</v>
      </c>
      <c r="H41" s="30">
        <f t="shared" si="9"/>
        <v>0</v>
      </c>
      <c r="I41" s="126"/>
      <c r="J41" s="11">
        <f t="shared" si="10"/>
        <v>0</v>
      </c>
      <c r="K41" s="12">
        <f t="shared" si="11"/>
        <v>0</v>
      </c>
    </row>
    <row r="42" spans="1:11" s="1" customFormat="1" ht="13.5" hidden="1" thickBot="1">
      <c r="A42" s="5"/>
      <c r="B42" s="35" t="s">
        <v>35</v>
      </c>
      <c r="C42" s="141"/>
      <c r="D42" s="11">
        <f t="shared" si="6"/>
        <v>0</v>
      </c>
      <c r="E42" s="30">
        <f t="shared" si="7"/>
        <v>0</v>
      </c>
      <c r="F42" s="127"/>
      <c r="G42" s="11">
        <f t="shared" si="8"/>
        <v>0</v>
      </c>
      <c r="H42" s="30">
        <f t="shared" si="9"/>
        <v>0</v>
      </c>
      <c r="I42" s="126"/>
      <c r="J42" s="11">
        <f t="shared" si="10"/>
        <v>0</v>
      </c>
      <c r="K42" s="12">
        <f t="shared" si="11"/>
        <v>0</v>
      </c>
    </row>
    <row r="43" spans="1:11" s="6" customFormat="1" ht="23.25" customHeight="1" hidden="1" thickBot="1">
      <c r="A43" s="92" t="s">
        <v>21</v>
      </c>
      <c r="B43" s="86" t="s">
        <v>64</v>
      </c>
      <c r="C43" s="142"/>
      <c r="D43" s="88">
        <f t="shared" si="6"/>
        <v>0</v>
      </c>
      <c r="E43" s="89">
        <f t="shared" si="7"/>
        <v>0</v>
      </c>
      <c r="F43" s="129"/>
      <c r="G43" s="88">
        <f t="shared" si="8"/>
        <v>0</v>
      </c>
      <c r="H43" s="89">
        <f t="shared" si="9"/>
        <v>0</v>
      </c>
      <c r="I43" s="139"/>
      <c r="J43" s="88">
        <f t="shared" si="10"/>
        <v>0</v>
      </c>
      <c r="K43" s="107">
        <f t="shared" si="11"/>
        <v>0</v>
      </c>
    </row>
    <row r="44" spans="1:11" s="1" customFormat="1" ht="33.75" customHeight="1" hidden="1" thickBot="1">
      <c r="A44" s="9"/>
      <c r="B44" s="155" t="s">
        <v>81</v>
      </c>
      <c r="C44" s="140"/>
      <c r="D44" s="17">
        <f t="shared" si="6"/>
        <v>0</v>
      </c>
      <c r="E44" s="29">
        <f t="shared" si="7"/>
        <v>0</v>
      </c>
      <c r="F44" s="137"/>
      <c r="G44" s="17">
        <f t="shared" si="8"/>
        <v>0</v>
      </c>
      <c r="H44" s="29">
        <f t="shared" si="9"/>
        <v>0</v>
      </c>
      <c r="I44" s="132"/>
      <c r="J44" s="17">
        <f t="shared" si="10"/>
        <v>0</v>
      </c>
      <c r="K44" s="18">
        <f t="shared" si="11"/>
        <v>0</v>
      </c>
    </row>
    <row r="45" spans="1:11" s="1" customFormat="1" ht="16.5" customHeight="1" hidden="1" thickBot="1">
      <c r="A45" s="4"/>
      <c r="B45" s="153" t="s">
        <v>79</v>
      </c>
      <c r="C45" s="141"/>
      <c r="D45" s="11">
        <f t="shared" si="6"/>
        <v>0</v>
      </c>
      <c r="E45" s="30">
        <f t="shared" si="7"/>
        <v>0</v>
      </c>
      <c r="F45" s="135"/>
      <c r="G45" s="11">
        <f t="shared" si="8"/>
        <v>0</v>
      </c>
      <c r="H45" s="30">
        <f t="shared" si="9"/>
        <v>0</v>
      </c>
      <c r="I45" s="126"/>
      <c r="J45" s="11">
        <f t="shared" si="10"/>
        <v>0</v>
      </c>
      <c r="K45" s="12">
        <f t="shared" si="11"/>
        <v>0</v>
      </c>
    </row>
    <row r="46" spans="1:11" s="1" customFormat="1" ht="18" customHeight="1" hidden="1" thickBot="1">
      <c r="A46" s="93" t="s">
        <v>77</v>
      </c>
      <c r="B46" s="86" t="s">
        <v>63</v>
      </c>
      <c r="C46" s="142"/>
      <c r="D46" s="88">
        <f t="shared" si="6"/>
        <v>0</v>
      </c>
      <c r="E46" s="89">
        <f t="shared" si="7"/>
        <v>0</v>
      </c>
      <c r="F46" s="129"/>
      <c r="G46" s="88">
        <f t="shared" si="8"/>
        <v>0</v>
      </c>
      <c r="H46" s="89">
        <f t="shared" si="9"/>
        <v>0</v>
      </c>
      <c r="I46" s="139"/>
      <c r="J46" s="88">
        <f t="shared" si="10"/>
        <v>0</v>
      </c>
      <c r="K46" s="91">
        <f t="shared" si="11"/>
        <v>0</v>
      </c>
    </row>
    <row r="47" spans="1:11" s="6" customFormat="1" ht="21" customHeight="1" thickBot="1">
      <c r="A47" s="93" t="s">
        <v>29</v>
      </c>
      <c r="B47" s="86" t="s">
        <v>65</v>
      </c>
      <c r="C47" s="142"/>
      <c r="D47" s="88">
        <f t="shared" si="6"/>
        <v>0</v>
      </c>
      <c r="E47" s="89">
        <f t="shared" si="7"/>
        <v>0</v>
      </c>
      <c r="F47" s="129"/>
      <c r="G47" s="88">
        <f t="shared" si="8"/>
        <v>0</v>
      </c>
      <c r="H47" s="89">
        <f t="shared" si="9"/>
        <v>0</v>
      </c>
      <c r="I47" s="139">
        <v>2</v>
      </c>
      <c r="J47" s="88">
        <f t="shared" si="10"/>
        <v>0.008783641346356546</v>
      </c>
      <c r="K47" s="91">
        <f t="shared" si="11"/>
        <v>0.20876826722338204</v>
      </c>
    </row>
    <row r="48" spans="1:11" s="6" customFormat="1" ht="19.5" customHeight="1" thickBot="1">
      <c r="A48" s="92" t="s">
        <v>30</v>
      </c>
      <c r="B48" s="86" t="s">
        <v>66</v>
      </c>
      <c r="C48" s="142"/>
      <c r="D48" s="88">
        <f t="shared" si="6"/>
        <v>0</v>
      </c>
      <c r="E48" s="89">
        <f t="shared" si="7"/>
        <v>0</v>
      </c>
      <c r="F48" s="129"/>
      <c r="G48" s="88">
        <f t="shared" si="8"/>
        <v>0</v>
      </c>
      <c r="H48" s="89">
        <f t="shared" si="9"/>
        <v>0</v>
      </c>
      <c r="I48" s="139">
        <v>1</v>
      </c>
      <c r="J48" s="88">
        <f t="shared" si="10"/>
        <v>0.004391820673178273</v>
      </c>
      <c r="K48" s="91">
        <f t="shared" si="11"/>
        <v>0.10438413361169102</v>
      </c>
    </row>
    <row r="49" spans="1:11" s="1" customFormat="1" ht="17.25" customHeight="1">
      <c r="A49" s="4"/>
      <c r="B49" s="37" t="s">
        <v>67</v>
      </c>
      <c r="C49" s="140"/>
      <c r="D49" s="17">
        <f t="shared" si="6"/>
        <v>0</v>
      </c>
      <c r="E49" s="29">
        <f t="shared" si="7"/>
        <v>0</v>
      </c>
      <c r="F49" s="132"/>
      <c r="G49" s="17">
        <f t="shared" si="8"/>
        <v>0</v>
      </c>
      <c r="H49" s="29">
        <f t="shared" si="9"/>
        <v>0</v>
      </c>
      <c r="I49" s="132"/>
      <c r="J49" s="17">
        <f t="shared" si="10"/>
        <v>0</v>
      </c>
      <c r="K49" s="18">
        <f t="shared" si="11"/>
        <v>0</v>
      </c>
    </row>
    <row r="50" spans="1:11" s="1" customFormat="1" ht="12.75">
      <c r="A50" s="4"/>
      <c r="B50" s="35" t="s">
        <v>71</v>
      </c>
      <c r="C50" s="141"/>
      <c r="D50" s="11">
        <f t="shared" si="6"/>
        <v>0</v>
      </c>
      <c r="E50" s="30">
        <f t="shared" si="7"/>
        <v>0</v>
      </c>
      <c r="F50" s="126"/>
      <c r="G50" s="11">
        <f t="shared" si="8"/>
        <v>0</v>
      </c>
      <c r="H50" s="30">
        <f t="shared" si="9"/>
        <v>0</v>
      </c>
      <c r="I50" s="126"/>
      <c r="J50" s="11">
        <f t="shared" si="10"/>
        <v>0</v>
      </c>
      <c r="K50" s="12">
        <f t="shared" si="11"/>
        <v>0</v>
      </c>
    </row>
    <row r="51" spans="1:11" s="1" customFormat="1" ht="15.75" customHeight="1">
      <c r="A51" s="4"/>
      <c r="B51" s="35" t="s">
        <v>68</v>
      </c>
      <c r="C51" s="141"/>
      <c r="D51" s="11">
        <f t="shared" si="6"/>
        <v>0</v>
      </c>
      <c r="E51" s="30">
        <f t="shared" si="7"/>
        <v>0</v>
      </c>
      <c r="F51" s="126"/>
      <c r="G51" s="11">
        <f t="shared" si="8"/>
        <v>0</v>
      </c>
      <c r="H51" s="30">
        <f t="shared" si="9"/>
        <v>0</v>
      </c>
      <c r="I51" s="126"/>
      <c r="J51" s="11">
        <f t="shared" si="10"/>
        <v>0</v>
      </c>
      <c r="K51" s="12">
        <f t="shared" si="11"/>
        <v>0</v>
      </c>
    </row>
    <row r="52" spans="1:11" s="1" customFormat="1" ht="12.75">
      <c r="A52" s="4"/>
      <c r="B52" s="35" t="s">
        <v>72</v>
      </c>
      <c r="C52" s="141"/>
      <c r="D52" s="11">
        <f t="shared" si="6"/>
        <v>0</v>
      </c>
      <c r="E52" s="30">
        <f t="shared" si="7"/>
        <v>0</v>
      </c>
      <c r="F52" s="126"/>
      <c r="G52" s="11">
        <f t="shared" si="8"/>
        <v>0</v>
      </c>
      <c r="H52" s="30">
        <f t="shared" si="9"/>
        <v>0</v>
      </c>
      <c r="I52" s="126"/>
      <c r="J52" s="11">
        <f t="shared" si="10"/>
        <v>0</v>
      </c>
      <c r="K52" s="12">
        <f t="shared" si="11"/>
        <v>0</v>
      </c>
    </row>
    <row r="53" spans="1:11" s="1" customFormat="1" ht="16.5" customHeight="1">
      <c r="A53" s="4"/>
      <c r="B53" s="35" t="s">
        <v>69</v>
      </c>
      <c r="C53" s="141"/>
      <c r="D53" s="11">
        <f t="shared" si="6"/>
        <v>0</v>
      </c>
      <c r="E53" s="30">
        <f t="shared" si="7"/>
        <v>0</v>
      </c>
      <c r="F53" s="126"/>
      <c r="G53" s="11">
        <f t="shared" si="8"/>
        <v>0</v>
      </c>
      <c r="H53" s="30">
        <f t="shared" si="9"/>
        <v>0</v>
      </c>
      <c r="I53" s="126"/>
      <c r="J53" s="11">
        <f t="shared" si="10"/>
        <v>0</v>
      </c>
      <c r="K53" s="12">
        <f t="shared" si="11"/>
        <v>0</v>
      </c>
    </row>
    <row r="54" spans="1:11" s="1" customFormat="1" ht="12" customHeight="1">
      <c r="A54" s="4"/>
      <c r="B54" s="35" t="s">
        <v>73</v>
      </c>
      <c r="C54" s="141"/>
      <c r="D54" s="11">
        <f t="shared" si="6"/>
        <v>0</v>
      </c>
      <c r="E54" s="30">
        <f t="shared" si="7"/>
        <v>0</v>
      </c>
      <c r="F54" s="126"/>
      <c r="G54" s="11">
        <f t="shared" si="8"/>
        <v>0</v>
      </c>
      <c r="H54" s="30">
        <f t="shared" si="9"/>
        <v>0</v>
      </c>
      <c r="I54" s="126"/>
      <c r="J54" s="11">
        <f t="shared" si="10"/>
        <v>0</v>
      </c>
      <c r="K54" s="12">
        <f t="shared" si="11"/>
        <v>0</v>
      </c>
    </row>
    <row r="55" spans="1:11" s="1" customFormat="1" ht="16.5" customHeight="1">
      <c r="A55" s="4"/>
      <c r="B55" s="35" t="s">
        <v>70</v>
      </c>
      <c r="C55" s="141"/>
      <c r="D55" s="11">
        <f t="shared" si="6"/>
        <v>0</v>
      </c>
      <c r="E55" s="30">
        <f t="shared" si="7"/>
        <v>0</v>
      </c>
      <c r="F55" s="126"/>
      <c r="G55" s="11">
        <f t="shared" si="8"/>
        <v>0</v>
      </c>
      <c r="H55" s="30">
        <f t="shared" si="9"/>
        <v>0</v>
      </c>
      <c r="I55" s="126"/>
      <c r="J55" s="11">
        <f t="shared" si="10"/>
        <v>0</v>
      </c>
      <c r="K55" s="12">
        <f t="shared" si="11"/>
        <v>0</v>
      </c>
    </row>
    <row r="56" spans="1:11" s="1" customFormat="1" ht="12.75">
      <c r="A56" s="4"/>
      <c r="B56" s="35" t="s">
        <v>74</v>
      </c>
      <c r="C56" s="141"/>
      <c r="D56" s="11">
        <f t="shared" si="6"/>
        <v>0</v>
      </c>
      <c r="E56" s="30">
        <f t="shared" si="7"/>
        <v>0</v>
      </c>
      <c r="F56" s="126"/>
      <c r="G56" s="11">
        <f t="shared" si="8"/>
        <v>0</v>
      </c>
      <c r="H56" s="30">
        <f t="shared" si="9"/>
        <v>0</v>
      </c>
      <c r="I56" s="126"/>
      <c r="J56" s="11">
        <f t="shared" si="10"/>
        <v>0</v>
      </c>
      <c r="K56" s="12">
        <f t="shared" si="11"/>
        <v>0</v>
      </c>
    </row>
    <row r="57" spans="1:11" s="1" customFormat="1" ht="13.5" thickBot="1">
      <c r="A57" s="4"/>
      <c r="B57" s="35" t="s">
        <v>33</v>
      </c>
      <c r="C57" s="146"/>
      <c r="D57" s="11">
        <f t="shared" si="6"/>
        <v>0</v>
      </c>
      <c r="E57" s="30">
        <f t="shared" si="7"/>
        <v>0</v>
      </c>
      <c r="F57" s="133"/>
      <c r="G57" s="11">
        <f t="shared" si="8"/>
        <v>0</v>
      </c>
      <c r="H57" s="30">
        <f t="shared" si="9"/>
        <v>0</v>
      </c>
      <c r="I57" s="126"/>
      <c r="J57" s="11">
        <f t="shared" si="10"/>
        <v>0</v>
      </c>
      <c r="K57" s="12">
        <f t="shared" si="11"/>
        <v>0</v>
      </c>
    </row>
    <row r="58" spans="1:11" s="6" customFormat="1" ht="21" customHeight="1" thickBot="1">
      <c r="A58" s="93" t="s">
        <v>90</v>
      </c>
      <c r="B58" s="86" t="s">
        <v>89</v>
      </c>
      <c r="C58" s="87"/>
      <c r="D58" s="88">
        <f t="shared" si="6"/>
        <v>0</v>
      </c>
      <c r="E58" s="89">
        <f t="shared" si="7"/>
        <v>0</v>
      </c>
      <c r="F58" s="78">
        <f>I58-C58</f>
        <v>380</v>
      </c>
      <c r="G58" s="88">
        <f t="shared" si="8"/>
        <v>1.9729805505654148</v>
      </c>
      <c r="H58" s="89">
        <f t="shared" si="9"/>
        <v>39.79057591623037</v>
      </c>
      <c r="I58" s="139">
        <f>370+10</f>
        <v>380</v>
      </c>
      <c r="J58" s="88">
        <f t="shared" si="10"/>
        <v>1.6688918558077437</v>
      </c>
      <c r="K58" s="91">
        <f t="shared" si="11"/>
        <v>39.66597077244259</v>
      </c>
    </row>
    <row r="59" spans="1:11" s="1" customFormat="1" ht="12.75">
      <c r="A59" s="4"/>
      <c r="B59" s="37" t="s">
        <v>91</v>
      </c>
      <c r="C59" s="109"/>
      <c r="D59" s="17">
        <f t="shared" si="6"/>
        <v>0</v>
      </c>
      <c r="E59" s="29">
        <f t="shared" si="7"/>
        <v>0</v>
      </c>
      <c r="F59" s="81">
        <f>I59-C59</f>
        <v>370</v>
      </c>
      <c r="G59" s="17">
        <f t="shared" si="8"/>
        <v>1.9210600097610617</v>
      </c>
      <c r="H59" s="29">
        <f t="shared" si="9"/>
        <v>38.7434554973822</v>
      </c>
      <c r="I59" s="132">
        <v>370</v>
      </c>
      <c r="J59" s="17">
        <f t="shared" si="10"/>
        <v>1.624973649075961</v>
      </c>
      <c r="K59" s="18">
        <f t="shared" si="11"/>
        <v>38.62212943632568</v>
      </c>
    </row>
    <row r="60" spans="1:11" s="1" customFormat="1" ht="13.5" thickBot="1">
      <c r="A60" s="22"/>
      <c r="B60" s="227" t="s">
        <v>92</v>
      </c>
      <c r="C60" s="113"/>
      <c r="D60" s="17">
        <f t="shared" si="6"/>
        <v>0</v>
      </c>
      <c r="E60" s="29">
        <f t="shared" si="7"/>
        <v>0</v>
      </c>
      <c r="F60" s="81">
        <f>I60-C60</f>
        <v>0</v>
      </c>
      <c r="G60" s="17">
        <f t="shared" si="8"/>
        <v>0</v>
      </c>
      <c r="H60" s="29">
        <f t="shared" si="9"/>
        <v>0</v>
      </c>
      <c r="I60" s="132"/>
      <c r="J60" s="17">
        <f t="shared" si="10"/>
        <v>0</v>
      </c>
      <c r="K60" s="18">
        <f t="shared" si="11"/>
        <v>0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0</v>
      </c>
      <c r="D61" s="204">
        <f t="shared" si="6"/>
        <v>0</v>
      </c>
      <c r="E61" s="89"/>
      <c r="F61" s="139">
        <f>F48+F47+F46+F43+F38+F34+F33+F32+F27+F22+F18+F17+F16+F14+F13+F11+F10+F8+F5+F58</f>
        <v>955</v>
      </c>
      <c r="G61" s="204">
        <f t="shared" si="8"/>
        <v>4.958411646815713</v>
      </c>
      <c r="H61" s="89"/>
      <c r="I61" s="139">
        <f>I48+I47+I46+I43+I38+I34+I33+I32+I27+I22+I18+I17+I16+I14+I13+I11+I10+I8+I5+I58</f>
        <v>958</v>
      </c>
      <c r="J61" s="204">
        <f t="shared" si="10"/>
        <v>4.207364204904786</v>
      </c>
      <c r="K61" s="91"/>
    </row>
  </sheetData>
  <sheetProtection/>
  <mergeCells count="3"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K61"/>
  <sheetViews>
    <sheetView zoomScale="90" zoomScaleNormal="90" zoomScalePageLayoutView="0" workbookViewId="0" topLeftCell="A1">
      <pane xSplit="1" ySplit="4" topLeftCell="B2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I15" sqref="I15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0" t="s">
        <v>101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20.25" customHeight="1" thickBot="1">
      <c r="A2" s="20"/>
      <c r="B2" s="21"/>
      <c r="C2" s="2"/>
      <c r="D2" s="224">
        <v>35094</v>
      </c>
      <c r="E2" s="225"/>
      <c r="F2" s="225"/>
      <c r="G2" s="224">
        <v>192602</v>
      </c>
      <c r="H2" s="2"/>
      <c r="I2" s="2"/>
      <c r="J2" s="224">
        <f>G2+D2</f>
        <v>227696</v>
      </c>
      <c r="K2" s="2"/>
    </row>
    <row r="3" spans="1:11" ht="12.75">
      <c r="A3" s="232" t="s">
        <v>24</v>
      </c>
      <c r="B3" s="234" t="s">
        <v>5</v>
      </c>
      <c r="C3" s="124" t="s">
        <v>1</v>
      </c>
      <c r="D3" s="123"/>
      <c r="E3" s="123"/>
      <c r="F3" s="124" t="s">
        <v>2</v>
      </c>
      <c r="G3" s="123"/>
      <c r="H3" s="123"/>
      <c r="I3" s="124" t="s">
        <v>3</v>
      </c>
      <c r="J3" s="123"/>
      <c r="K3" s="125"/>
    </row>
    <row r="4" spans="1:11" ht="33.75" customHeight="1" thickBot="1">
      <c r="A4" s="244"/>
      <c r="B4" s="235"/>
      <c r="C4" s="120" t="s">
        <v>6</v>
      </c>
      <c r="D4" s="118" t="s">
        <v>7</v>
      </c>
      <c r="E4" s="119" t="s">
        <v>8</v>
      </c>
      <c r="F4" s="120" t="s">
        <v>6</v>
      </c>
      <c r="G4" s="118" t="s">
        <v>7</v>
      </c>
      <c r="H4" s="119" t="s">
        <v>8</v>
      </c>
      <c r="I4" s="120" t="s">
        <v>6</v>
      </c>
      <c r="J4" s="118" t="s">
        <v>7</v>
      </c>
      <c r="K4" s="121" t="s">
        <v>8</v>
      </c>
    </row>
    <row r="5" spans="1:11" ht="16.5" customHeight="1" thickBot="1">
      <c r="A5" s="84" t="s">
        <v>9</v>
      </c>
      <c r="B5" s="94" t="s">
        <v>26</v>
      </c>
      <c r="C5" s="139"/>
      <c r="D5" s="88">
        <f aca="true" t="shared" si="0" ref="D5:D36">C5*1000/$D$2</f>
        <v>0</v>
      </c>
      <c r="E5" s="89">
        <f aca="true" t="shared" si="1" ref="E5:E57">IF(C$58=0,0,C5*100/C$58)</f>
        <v>0</v>
      </c>
      <c r="F5" s="129"/>
      <c r="G5" s="88">
        <f aca="true" t="shared" si="2" ref="G5:G36">F5*1000/$G$2</f>
        <v>0</v>
      </c>
      <c r="H5" s="89">
        <f aca="true" t="shared" si="3" ref="H5:H36">IF(F$61=0,0,F5*100/F$61)</f>
        <v>0</v>
      </c>
      <c r="I5" s="139"/>
      <c r="J5" s="88">
        <f aca="true" t="shared" si="4" ref="J5:J36">I5*1000/$J$2</f>
        <v>0</v>
      </c>
      <c r="K5" s="91">
        <f aca="true" t="shared" si="5" ref="K5:K36">IF(I$61=0,0,I5*100/I$61)</f>
        <v>0</v>
      </c>
    </row>
    <row r="6" spans="1:11" s="1" customFormat="1" ht="12.75" customHeight="1">
      <c r="A6" s="4"/>
      <c r="B6" s="37" t="s">
        <v>36</v>
      </c>
      <c r="C6" s="140"/>
      <c r="D6" s="17">
        <f t="shared" si="0"/>
        <v>0</v>
      </c>
      <c r="E6" s="29">
        <f t="shared" si="1"/>
        <v>0</v>
      </c>
      <c r="F6" s="132"/>
      <c r="G6" s="17">
        <f t="shared" si="2"/>
        <v>0</v>
      </c>
      <c r="H6" s="29">
        <f t="shared" si="3"/>
        <v>0</v>
      </c>
      <c r="I6" s="132"/>
      <c r="J6" s="17">
        <f t="shared" si="4"/>
        <v>0</v>
      </c>
      <c r="K6" s="18">
        <f t="shared" si="5"/>
        <v>0</v>
      </c>
    </row>
    <row r="7" spans="1:11" s="1" customFormat="1" ht="14.25" customHeight="1" thickBot="1">
      <c r="A7" s="4"/>
      <c r="B7" s="36" t="s">
        <v>37</v>
      </c>
      <c r="C7" s="141"/>
      <c r="D7" s="11">
        <f t="shared" si="0"/>
        <v>0</v>
      </c>
      <c r="E7" s="30">
        <f t="shared" si="1"/>
        <v>0</v>
      </c>
      <c r="F7" s="127"/>
      <c r="G7" s="13">
        <f t="shared" si="2"/>
        <v>0</v>
      </c>
      <c r="H7" s="32">
        <f t="shared" si="3"/>
        <v>0</v>
      </c>
      <c r="I7" s="134"/>
      <c r="J7" s="13">
        <f t="shared" si="4"/>
        <v>0</v>
      </c>
      <c r="K7" s="12">
        <f t="shared" si="5"/>
        <v>0</v>
      </c>
    </row>
    <row r="8" spans="1:11" ht="13.5" customHeight="1" thickBot="1">
      <c r="A8" s="84" t="s">
        <v>10</v>
      </c>
      <c r="B8" s="94" t="s">
        <v>38</v>
      </c>
      <c r="C8" s="142"/>
      <c r="D8" s="88">
        <f t="shared" si="0"/>
        <v>0</v>
      </c>
      <c r="E8" s="89">
        <f t="shared" si="1"/>
        <v>0</v>
      </c>
      <c r="F8" s="145">
        <f>I8-C8</f>
        <v>1808</v>
      </c>
      <c r="G8" s="88">
        <f t="shared" si="2"/>
        <v>9.387233777427026</v>
      </c>
      <c r="H8" s="89">
        <f t="shared" si="3"/>
        <v>74.09836065573771</v>
      </c>
      <c r="I8" s="139">
        <v>1808</v>
      </c>
      <c r="J8" s="88">
        <f t="shared" si="4"/>
        <v>7.940411777106317</v>
      </c>
      <c r="K8" s="91">
        <f t="shared" si="5"/>
        <v>71.88866799204771</v>
      </c>
    </row>
    <row r="9" spans="1:11" s="1" customFormat="1" ht="15" customHeight="1" thickBot="1">
      <c r="A9" s="15"/>
      <c r="B9" s="37" t="s">
        <v>39</v>
      </c>
      <c r="C9" s="140"/>
      <c r="D9" s="17">
        <f t="shared" si="0"/>
        <v>0</v>
      </c>
      <c r="E9" s="29">
        <f t="shared" si="1"/>
        <v>0</v>
      </c>
      <c r="F9" s="127">
        <f>I9-C9</f>
        <v>1725</v>
      </c>
      <c r="G9" s="17">
        <f t="shared" si="2"/>
        <v>8.956293288750896</v>
      </c>
      <c r="H9" s="29">
        <f t="shared" si="3"/>
        <v>70.69672131147541</v>
      </c>
      <c r="I9" s="132">
        <v>1725</v>
      </c>
      <c r="J9" s="17">
        <f t="shared" si="4"/>
        <v>7.5758906612325205</v>
      </c>
      <c r="K9" s="18">
        <f t="shared" si="5"/>
        <v>68.58846918489066</v>
      </c>
    </row>
    <row r="10" spans="1:11" s="6" customFormat="1" ht="15.75" customHeight="1" thickBot="1">
      <c r="A10" s="85" t="s">
        <v>11</v>
      </c>
      <c r="B10" s="86" t="s">
        <v>40</v>
      </c>
      <c r="C10" s="142"/>
      <c r="D10" s="88">
        <f t="shared" si="0"/>
        <v>0</v>
      </c>
      <c r="E10" s="89">
        <f t="shared" si="1"/>
        <v>0</v>
      </c>
      <c r="F10" s="129"/>
      <c r="G10" s="88">
        <f t="shared" si="2"/>
        <v>0</v>
      </c>
      <c r="H10" s="89">
        <f t="shared" si="3"/>
        <v>0</v>
      </c>
      <c r="I10" s="139"/>
      <c r="J10" s="88">
        <f t="shared" si="4"/>
        <v>0</v>
      </c>
      <c r="K10" s="91">
        <f t="shared" si="5"/>
        <v>0</v>
      </c>
    </row>
    <row r="11" spans="1:11" s="6" customFormat="1" ht="30" customHeight="1" thickBot="1">
      <c r="A11" s="92" t="s">
        <v>12</v>
      </c>
      <c r="B11" s="86" t="s">
        <v>41</v>
      </c>
      <c r="C11" s="142"/>
      <c r="D11" s="88">
        <f t="shared" si="0"/>
        <v>0</v>
      </c>
      <c r="E11" s="89">
        <f t="shared" si="1"/>
        <v>0</v>
      </c>
      <c r="F11" s="129"/>
      <c r="G11" s="88">
        <f t="shared" si="2"/>
        <v>0</v>
      </c>
      <c r="H11" s="89">
        <f t="shared" si="3"/>
        <v>0</v>
      </c>
      <c r="I11" s="139">
        <v>1</v>
      </c>
      <c r="J11" s="88">
        <f t="shared" si="4"/>
        <v>0.004391820673178273</v>
      </c>
      <c r="K11" s="91">
        <f t="shared" si="5"/>
        <v>0.039761431411530816</v>
      </c>
    </row>
    <row r="12" spans="1:11" s="6" customFormat="1" ht="16.5" customHeight="1" thickBot="1">
      <c r="A12" s="16"/>
      <c r="B12" s="38" t="s">
        <v>78</v>
      </c>
      <c r="C12" s="143"/>
      <c r="D12" s="27">
        <f t="shared" si="0"/>
        <v>0</v>
      </c>
      <c r="E12" s="31">
        <f t="shared" si="1"/>
        <v>0</v>
      </c>
      <c r="F12" s="127"/>
      <c r="G12" s="27">
        <f t="shared" si="2"/>
        <v>0</v>
      </c>
      <c r="H12" s="31">
        <f t="shared" si="3"/>
        <v>0</v>
      </c>
      <c r="I12" s="127"/>
      <c r="J12" s="27">
        <f t="shared" si="4"/>
        <v>0</v>
      </c>
      <c r="K12" s="28">
        <f t="shared" si="5"/>
        <v>0</v>
      </c>
    </row>
    <row r="13" spans="1:11" s="6" customFormat="1" ht="15" customHeight="1" thickBot="1">
      <c r="A13" s="93" t="s">
        <v>13</v>
      </c>
      <c r="B13" s="94" t="s">
        <v>42</v>
      </c>
      <c r="C13" s="156"/>
      <c r="D13" s="96">
        <f t="shared" si="0"/>
        <v>0</v>
      </c>
      <c r="E13" s="97">
        <f t="shared" si="1"/>
        <v>0</v>
      </c>
      <c r="F13" s="129"/>
      <c r="G13" s="96">
        <f t="shared" si="2"/>
        <v>0</v>
      </c>
      <c r="H13" s="97">
        <f t="shared" si="3"/>
        <v>0</v>
      </c>
      <c r="I13" s="157"/>
      <c r="J13" s="96">
        <f t="shared" si="4"/>
        <v>0</v>
      </c>
      <c r="K13" s="98">
        <f t="shared" si="5"/>
        <v>0</v>
      </c>
    </row>
    <row r="14" spans="1:11" s="6" customFormat="1" ht="15.75" customHeight="1" thickBot="1">
      <c r="A14" s="92" t="s">
        <v>14</v>
      </c>
      <c r="B14" s="136" t="s">
        <v>43</v>
      </c>
      <c r="C14" s="142"/>
      <c r="D14" s="88">
        <f t="shared" si="0"/>
        <v>0</v>
      </c>
      <c r="E14" s="89">
        <f t="shared" si="1"/>
        <v>0</v>
      </c>
      <c r="F14" s="129"/>
      <c r="G14" s="88">
        <f t="shared" si="2"/>
        <v>0</v>
      </c>
      <c r="H14" s="89">
        <f t="shared" si="3"/>
        <v>0</v>
      </c>
      <c r="I14" s="139">
        <v>2</v>
      </c>
      <c r="J14" s="88">
        <f t="shared" si="4"/>
        <v>0.008783641346356546</v>
      </c>
      <c r="K14" s="107">
        <f t="shared" si="5"/>
        <v>0.07952286282306163</v>
      </c>
    </row>
    <row r="15" spans="1:11" s="1" customFormat="1" ht="15.75" customHeight="1" thickBot="1">
      <c r="A15" s="4"/>
      <c r="B15" s="36" t="s">
        <v>44</v>
      </c>
      <c r="C15" s="144"/>
      <c r="D15" s="13">
        <f t="shared" si="0"/>
        <v>0</v>
      </c>
      <c r="E15" s="32">
        <f t="shared" si="1"/>
        <v>0</v>
      </c>
      <c r="F15" s="127"/>
      <c r="G15" s="13">
        <f t="shared" si="2"/>
        <v>0</v>
      </c>
      <c r="H15" s="32">
        <f t="shared" si="3"/>
        <v>0</v>
      </c>
      <c r="I15" s="134"/>
      <c r="J15" s="13">
        <f t="shared" si="4"/>
        <v>0</v>
      </c>
      <c r="K15" s="19">
        <f t="shared" si="5"/>
        <v>0</v>
      </c>
    </row>
    <row r="16" spans="1:11" s="1" customFormat="1" ht="16.5" customHeight="1" thickBot="1">
      <c r="A16" s="99" t="s">
        <v>15</v>
      </c>
      <c r="B16" s="94" t="s">
        <v>27</v>
      </c>
      <c r="C16" s="145"/>
      <c r="D16" s="101">
        <f t="shared" si="0"/>
        <v>0</v>
      </c>
      <c r="E16" s="102">
        <f t="shared" si="1"/>
        <v>0</v>
      </c>
      <c r="F16" s="129"/>
      <c r="G16" s="101">
        <f t="shared" si="2"/>
        <v>0</v>
      </c>
      <c r="H16" s="102">
        <f t="shared" si="3"/>
        <v>0</v>
      </c>
      <c r="I16" s="129"/>
      <c r="J16" s="101">
        <f t="shared" si="4"/>
        <v>0</v>
      </c>
      <c r="K16" s="103">
        <f t="shared" si="5"/>
        <v>0</v>
      </c>
    </row>
    <row r="17" spans="1:11" s="6" customFormat="1" ht="18" customHeight="1" thickBot="1">
      <c r="A17" s="104" t="s">
        <v>16</v>
      </c>
      <c r="B17" s="86" t="s">
        <v>45</v>
      </c>
      <c r="C17" s="142"/>
      <c r="D17" s="88">
        <f t="shared" si="0"/>
        <v>0</v>
      </c>
      <c r="E17" s="89">
        <f t="shared" si="1"/>
        <v>0</v>
      </c>
      <c r="F17" s="131"/>
      <c r="G17" s="88">
        <f t="shared" si="2"/>
        <v>0</v>
      </c>
      <c r="H17" s="89">
        <f t="shared" si="3"/>
        <v>0</v>
      </c>
      <c r="I17" s="139"/>
      <c r="J17" s="88">
        <f t="shared" si="4"/>
        <v>0</v>
      </c>
      <c r="K17" s="91">
        <f t="shared" si="5"/>
        <v>0</v>
      </c>
    </row>
    <row r="18" spans="1:11" s="6" customFormat="1" ht="18" customHeight="1" thickBot="1">
      <c r="A18" s="92" t="s">
        <v>17</v>
      </c>
      <c r="B18" s="86" t="s">
        <v>46</v>
      </c>
      <c r="C18" s="142"/>
      <c r="D18" s="88">
        <f t="shared" si="0"/>
        <v>0</v>
      </c>
      <c r="E18" s="89">
        <f t="shared" si="1"/>
        <v>0</v>
      </c>
      <c r="F18" s="145">
        <f>I18-C18</f>
        <v>54</v>
      </c>
      <c r="G18" s="88">
        <f t="shared" si="2"/>
        <v>0.2803709203435063</v>
      </c>
      <c r="H18" s="89">
        <f t="shared" si="3"/>
        <v>2.2131147540983607</v>
      </c>
      <c r="I18" s="139">
        <v>54</v>
      </c>
      <c r="J18" s="88">
        <f t="shared" si="4"/>
        <v>0.23715831635162674</v>
      </c>
      <c r="K18" s="91">
        <f t="shared" si="5"/>
        <v>2.147117296222664</v>
      </c>
    </row>
    <row r="19" spans="1:11" s="1" customFormat="1" ht="14.25" customHeight="1">
      <c r="A19" s="4"/>
      <c r="B19" s="37" t="s">
        <v>47</v>
      </c>
      <c r="C19" s="140"/>
      <c r="D19" s="17">
        <f t="shared" si="0"/>
        <v>0</v>
      </c>
      <c r="E19" s="29">
        <f t="shared" si="1"/>
        <v>0</v>
      </c>
      <c r="F19" s="132"/>
      <c r="G19" s="17">
        <f t="shared" si="2"/>
        <v>0</v>
      </c>
      <c r="H19" s="29">
        <f t="shared" si="3"/>
        <v>0</v>
      </c>
      <c r="I19" s="132"/>
      <c r="J19" s="17">
        <f t="shared" si="4"/>
        <v>0</v>
      </c>
      <c r="K19" s="18">
        <f t="shared" si="5"/>
        <v>0</v>
      </c>
    </row>
    <row r="20" spans="1:11" s="1" customFormat="1" ht="15.75" customHeight="1">
      <c r="A20" s="4"/>
      <c r="B20" s="35" t="s">
        <v>48</v>
      </c>
      <c r="C20" s="126"/>
      <c r="D20" s="11">
        <f t="shared" si="0"/>
        <v>0</v>
      </c>
      <c r="E20" s="30">
        <f t="shared" si="1"/>
        <v>0</v>
      </c>
      <c r="F20" s="126"/>
      <c r="G20" s="11">
        <f t="shared" si="2"/>
        <v>0</v>
      </c>
      <c r="H20" s="30">
        <f t="shared" si="3"/>
        <v>0</v>
      </c>
      <c r="I20" s="126"/>
      <c r="J20" s="11">
        <f t="shared" si="4"/>
        <v>0</v>
      </c>
      <c r="K20" s="12">
        <f t="shared" si="5"/>
        <v>0</v>
      </c>
    </row>
    <row r="21" spans="1:11" s="1" customFormat="1" ht="16.5" customHeight="1" thickBot="1">
      <c r="A21" s="4"/>
      <c r="B21" s="35" t="s">
        <v>49</v>
      </c>
      <c r="C21" s="126"/>
      <c r="D21" s="11">
        <f t="shared" si="0"/>
        <v>0</v>
      </c>
      <c r="E21" s="30">
        <f t="shared" si="1"/>
        <v>0</v>
      </c>
      <c r="F21" s="127"/>
      <c r="G21" s="11">
        <f t="shared" si="2"/>
        <v>0</v>
      </c>
      <c r="H21" s="30">
        <f t="shared" si="3"/>
        <v>0</v>
      </c>
      <c r="I21" s="126"/>
      <c r="J21" s="11">
        <f t="shared" si="4"/>
        <v>0</v>
      </c>
      <c r="K21" s="12">
        <f t="shared" si="5"/>
        <v>0</v>
      </c>
    </row>
    <row r="22" spans="1:11" s="6" customFormat="1" ht="15.75" customHeight="1" thickBot="1">
      <c r="A22" s="92" t="s">
        <v>28</v>
      </c>
      <c r="B22" s="86" t="s">
        <v>50</v>
      </c>
      <c r="C22" s="142"/>
      <c r="D22" s="88">
        <f t="shared" si="0"/>
        <v>0</v>
      </c>
      <c r="E22" s="89">
        <f t="shared" si="1"/>
        <v>0</v>
      </c>
      <c r="F22" s="145">
        <f>I22-C22</f>
        <v>10</v>
      </c>
      <c r="G22" s="88">
        <f t="shared" si="2"/>
        <v>0.051920540804353016</v>
      </c>
      <c r="H22" s="89">
        <f t="shared" si="3"/>
        <v>0.4098360655737705</v>
      </c>
      <c r="I22" s="139">
        <v>10</v>
      </c>
      <c r="J22" s="88">
        <f t="shared" si="4"/>
        <v>0.043918206731782726</v>
      </c>
      <c r="K22" s="91">
        <f t="shared" si="5"/>
        <v>0.3976143141153082</v>
      </c>
    </row>
    <row r="23" spans="1:11" s="1" customFormat="1" ht="15.75" customHeight="1">
      <c r="A23" s="4"/>
      <c r="B23" s="37" t="s">
        <v>51</v>
      </c>
      <c r="C23" s="140"/>
      <c r="D23" s="17">
        <f t="shared" si="0"/>
        <v>0</v>
      </c>
      <c r="E23" s="29">
        <f t="shared" si="1"/>
        <v>0</v>
      </c>
      <c r="F23" s="132"/>
      <c r="G23" s="17">
        <f t="shared" si="2"/>
        <v>0</v>
      </c>
      <c r="H23" s="29">
        <f t="shared" si="3"/>
        <v>0</v>
      </c>
      <c r="I23" s="132"/>
      <c r="J23" s="17">
        <f t="shared" si="4"/>
        <v>0</v>
      </c>
      <c r="K23" s="18">
        <f t="shared" si="5"/>
        <v>0</v>
      </c>
    </row>
    <row r="24" spans="1:11" s="1" customFormat="1" ht="14.25" customHeight="1">
      <c r="A24" s="4"/>
      <c r="B24" s="35" t="s">
        <v>52</v>
      </c>
      <c r="C24" s="141"/>
      <c r="D24" s="11">
        <f t="shared" si="0"/>
        <v>0</v>
      </c>
      <c r="E24" s="30">
        <f t="shared" si="1"/>
        <v>0</v>
      </c>
      <c r="F24" s="126"/>
      <c r="G24" s="11">
        <f t="shared" si="2"/>
        <v>0</v>
      </c>
      <c r="H24" s="30">
        <f t="shared" si="3"/>
        <v>0</v>
      </c>
      <c r="I24" s="126"/>
      <c r="J24" s="11">
        <f t="shared" si="4"/>
        <v>0</v>
      </c>
      <c r="K24" s="12">
        <f t="shared" si="5"/>
        <v>0</v>
      </c>
    </row>
    <row r="25" spans="1:11" s="1" customFormat="1" ht="15.75" customHeight="1">
      <c r="A25" s="4"/>
      <c r="B25" s="35" t="s">
        <v>85</v>
      </c>
      <c r="C25" s="141"/>
      <c r="D25" s="11">
        <f t="shared" si="0"/>
        <v>0</v>
      </c>
      <c r="E25" s="30">
        <f t="shared" si="1"/>
        <v>0</v>
      </c>
      <c r="F25" s="126"/>
      <c r="G25" s="11">
        <f t="shared" si="2"/>
        <v>0</v>
      </c>
      <c r="H25" s="30">
        <f t="shared" si="3"/>
        <v>0</v>
      </c>
      <c r="I25" s="126"/>
      <c r="J25" s="11">
        <f t="shared" si="4"/>
        <v>0</v>
      </c>
      <c r="K25" s="12">
        <f t="shared" si="5"/>
        <v>0</v>
      </c>
    </row>
    <row r="26" spans="1:11" s="1" customFormat="1" ht="13.5" thickBot="1">
      <c r="A26" s="4"/>
      <c r="B26" s="35" t="s">
        <v>86</v>
      </c>
      <c r="C26" s="141"/>
      <c r="D26" s="11">
        <f t="shared" si="0"/>
        <v>0</v>
      </c>
      <c r="E26" s="30">
        <f t="shared" si="1"/>
        <v>0</v>
      </c>
      <c r="F26" s="127"/>
      <c r="G26" s="11">
        <f t="shared" si="2"/>
        <v>0</v>
      </c>
      <c r="H26" s="30">
        <f t="shared" si="3"/>
        <v>0</v>
      </c>
      <c r="I26" s="126"/>
      <c r="J26" s="11">
        <f t="shared" si="4"/>
        <v>0</v>
      </c>
      <c r="K26" s="12">
        <f t="shared" si="5"/>
        <v>0</v>
      </c>
    </row>
    <row r="27" spans="1:11" s="6" customFormat="1" ht="14.25" customHeight="1" thickBot="1">
      <c r="A27" s="92" t="s">
        <v>18</v>
      </c>
      <c r="B27" s="86" t="s">
        <v>53</v>
      </c>
      <c r="C27" s="142"/>
      <c r="D27" s="88">
        <f t="shared" si="0"/>
        <v>0</v>
      </c>
      <c r="E27" s="89">
        <f t="shared" si="1"/>
        <v>0</v>
      </c>
      <c r="F27" s="145">
        <f>I27-C27</f>
        <v>129</v>
      </c>
      <c r="G27" s="88">
        <f>F27*1000/$G$2</f>
        <v>0.6697749763761539</v>
      </c>
      <c r="H27" s="89">
        <f t="shared" si="3"/>
        <v>5.286885245901639</v>
      </c>
      <c r="I27" s="139">
        <v>129</v>
      </c>
      <c r="J27" s="88">
        <f t="shared" si="4"/>
        <v>0.5665448668399972</v>
      </c>
      <c r="K27" s="91">
        <f t="shared" si="5"/>
        <v>5.129224652087475</v>
      </c>
    </row>
    <row r="28" spans="1:11" s="1" customFormat="1" ht="15" customHeight="1" hidden="1">
      <c r="A28" s="4"/>
      <c r="B28" s="37" t="s">
        <v>54</v>
      </c>
      <c r="C28" s="140"/>
      <c r="D28" s="17">
        <f t="shared" si="0"/>
        <v>0</v>
      </c>
      <c r="E28" s="29">
        <f t="shared" si="1"/>
        <v>0</v>
      </c>
      <c r="F28" s="145">
        <f aca="true" t="shared" si="6" ref="F28:F35">I28-C28</f>
        <v>0</v>
      </c>
      <c r="G28" s="17">
        <f t="shared" si="2"/>
        <v>0</v>
      </c>
      <c r="H28" s="29">
        <f t="shared" si="3"/>
        <v>0</v>
      </c>
      <c r="I28" s="132"/>
      <c r="J28" s="17">
        <f t="shared" si="4"/>
        <v>0</v>
      </c>
      <c r="K28" s="18">
        <f t="shared" si="5"/>
        <v>0</v>
      </c>
    </row>
    <row r="29" spans="1:11" s="1" customFormat="1" ht="15" customHeight="1" hidden="1">
      <c r="A29" s="4"/>
      <c r="B29" s="35" t="s">
        <v>55</v>
      </c>
      <c r="C29" s="141"/>
      <c r="D29" s="11">
        <f t="shared" si="0"/>
        <v>0</v>
      </c>
      <c r="E29" s="30">
        <f t="shared" si="1"/>
        <v>0</v>
      </c>
      <c r="F29" s="145">
        <f t="shared" si="6"/>
        <v>0</v>
      </c>
      <c r="G29" s="11">
        <f t="shared" si="2"/>
        <v>0</v>
      </c>
      <c r="H29" s="30">
        <f t="shared" si="3"/>
        <v>0</v>
      </c>
      <c r="I29" s="126"/>
      <c r="J29" s="11">
        <f t="shared" si="4"/>
        <v>0</v>
      </c>
      <c r="K29" s="12">
        <f t="shared" si="5"/>
        <v>0</v>
      </c>
    </row>
    <row r="30" spans="1:11" s="1" customFormat="1" ht="15.75" hidden="1" thickBot="1">
      <c r="A30" s="4"/>
      <c r="B30" s="35" t="s">
        <v>56</v>
      </c>
      <c r="C30" s="141"/>
      <c r="D30" s="11">
        <f t="shared" si="0"/>
        <v>0</v>
      </c>
      <c r="E30" s="30">
        <f t="shared" si="1"/>
        <v>0</v>
      </c>
      <c r="F30" s="145">
        <f t="shared" si="6"/>
        <v>0</v>
      </c>
      <c r="G30" s="11">
        <f t="shared" si="2"/>
        <v>0</v>
      </c>
      <c r="H30" s="30">
        <f t="shared" si="3"/>
        <v>0</v>
      </c>
      <c r="I30" s="126"/>
      <c r="J30" s="11">
        <f t="shared" si="4"/>
        <v>0</v>
      </c>
      <c r="K30" s="12">
        <f t="shared" si="5"/>
        <v>0</v>
      </c>
    </row>
    <row r="31" spans="1:11" s="1" customFormat="1" ht="18" customHeight="1" hidden="1" thickBot="1">
      <c r="A31" s="5"/>
      <c r="B31" s="35" t="s">
        <v>57</v>
      </c>
      <c r="C31" s="141"/>
      <c r="D31" s="11">
        <f t="shared" si="0"/>
        <v>0</v>
      </c>
      <c r="E31" s="30">
        <f t="shared" si="1"/>
        <v>0</v>
      </c>
      <c r="F31" s="145">
        <f t="shared" si="6"/>
        <v>0</v>
      </c>
      <c r="G31" s="11">
        <f t="shared" si="2"/>
        <v>0</v>
      </c>
      <c r="H31" s="30">
        <f t="shared" si="3"/>
        <v>0</v>
      </c>
      <c r="I31" s="126"/>
      <c r="J31" s="11">
        <f t="shared" si="4"/>
        <v>0</v>
      </c>
      <c r="K31" s="12">
        <f t="shared" si="5"/>
        <v>0</v>
      </c>
    </row>
    <row r="32" spans="1:11" s="1" customFormat="1" ht="16.5" customHeight="1" thickBot="1">
      <c r="A32" s="93" t="s">
        <v>75</v>
      </c>
      <c r="B32" s="86" t="s">
        <v>61</v>
      </c>
      <c r="C32" s="142"/>
      <c r="D32" s="88">
        <f t="shared" si="0"/>
        <v>0</v>
      </c>
      <c r="E32" s="89">
        <f t="shared" si="1"/>
        <v>0</v>
      </c>
      <c r="F32" s="145">
        <f t="shared" si="6"/>
        <v>206</v>
      </c>
      <c r="G32" s="88">
        <f>F32*1000/$G$2</f>
        <v>1.0695631405696722</v>
      </c>
      <c r="H32" s="89">
        <f t="shared" si="3"/>
        <v>8.442622950819672</v>
      </c>
      <c r="I32" s="139">
        <v>206</v>
      </c>
      <c r="J32" s="88">
        <f t="shared" si="4"/>
        <v>0.9047150586747242</v>
      </c>
      <c r="K32" s="91">
        <f t="shared" si="5"/>
        <v>8.190854870775349</v>
      </c>
    </row>
    <row r="33" spans="1:11" s="1" customFormat="1" ht="26.25" thickBot="1">
      <c r="A33" s="93" t="s">
        <v>76</v>
      </c>
      <c r="B33" s="86" t="s">
        <v>62</v>
      </c>
      <c r="C33" s="142"/>
      <c r="D33" s="88">
        <f t="shared" si="0"/>
        <v>0</v>
      </c>
      <c r="E33" s="89">
        <f t="shared" si="1"/>
        <v>0</v>
      </c>
      <c r="F33" s="129"/>
      <c r="G33" s="88">
        <f t="shared" si="2"/>
        <v>0</v>
      </c>
      <c r="H33" s="89">
        <f t="shared" si="3"/>
        <v>0</v>
      </c>
      <c r="I33" s="139"/>
      <c r="J33" s="88">
        <f t="shared" si="4"/>
        <v>0</v>
      </c>
      <c r="K33" s="91">
        <f t="shared" si="5"/>
        <v>0</v>
      </c>
    </row>
    <row r="34" spans="1:11" s="6" customFormat="1" ht="21" customHeight="1" thickBot="1">
      <c r="A34" s="92" t="s">
        <v>19</v>
      </c>
      <c r="B34" s="86" t="s">
        <v>58</v>
      </c>
      <c r="C34" s="142"/>
      <c r="D34" s="88">
        <f t="shared" si="0"/>
        <v>0</v>
      </c>
      <c r="E34" s="89">
        <f t="shared" si="1"/>
        <v>0</v>
      </c>
      <c r="F34" s="129">
        <f t="shared" si="6"/>
        <v>233</v>
      </c>
      <c r="G34" s="88">
        <f t="shared" si="2"/>
        <v>1.2097486007414253</v>
      </c>
      <c r="H34" s="89">
        <f t="shared" si="3"/>
        <v>9.549180327868852</v>
      </c>
      <c r="I34" s="139">
        <v>233</v>
      </c>
      <c r="J34" s="88">
        <f t="shared" si="4"/>
        <v>1.0232942168505375</v>
      </c>
      <c r="K34" s="91">
        <f t="shared" si="5"/>
        <v>9.26441351888668</v>
      </c>
    </row>
    <row r="35" spans="1:11" s="1" customFormat="1" ht="12.75">
      <c r="A35" s="4"/>
      <c r="B35" s="37" t="s">
        <v>59</v>
      </c>
      <c r="C35" s="140"/>
      <c r="D35" s="23">
        <f t="shared" si="0"/>
        <v>0</v>
      </c>
      <c r="E35" s="33">
        <f t="shared" si="1"/>
        <v>0</v>
      </c>
      <c r="F35" s="132">
        <f t="shared" si="6"/>
        <v>11</v>
      </c>
      <c r="G35" s="23">
        <f t="shared" si="2"/>
        <v>0.05711259488478832</v>
      </c>
      <c r="H35" s="33">
        <f t="shared" si="3"/>
        <v>0.45081967213114754</v>
      </c>
      <c r="I35" s="132">
        <v>11</v>
      </c>
      <c r="J35" s="23">
        <f t="shared" si="4"/>
        <v>0.048310027404961</v>
      </c>
      <c r="K35" s="24">
        <f t="shared" si="5"/>
        <v>0.43737574552683894</v>
      </c>
    </row>
    <row r="36" spans="1:11" s="1" customFormat="1" ht="13.5" customHeight="1">
      <c r="A36" s="4"/>
      <c r="B36" s="40" t="s">
        <v>31</v>
      </c>
      <c r="C36" s="141"/>
      <c r="D36" s="25">
        <f t="shared" si="0"/>
        <v>0</v>
      </c>
      <c r="E36" s="34">
        <f t="shared" si="1"/>
        <v>0</v>
      </c>
      <c r="F36" s="126"/>
      <c r="G36" s="25">
        <f t="shared" si="2"/>
        <v>0</v>
      </c>
      <c r="H36" s="34">
        <f t="shared" si="3"/>
        <v>0</v>
      </c>
      <c r="I36" s="126">
        <v>1</v>
      </c>
      <c r="J36" s="25">
        <f t="shared" si="4"/>
        <v>0.004391820673178273</v>
      </c>
      <c r="K36" s="26">
        <f t="shared" si="5"/>
        <v>0.039761431411530816</v>
      </c>
    </row>
    <row r="37" spans="1:11" s="1" customFormat="1" ht="12" customHeight="1" thickBot="1">
      <c r="A37" s="15"/>
      <c r="B37" s="35" t="s">
        <v>84</v>
      </c>
      <c r="C37" s="141"/>
      <c r="D37" s="25">
        <f aca="true" t="shared" si="7" ref="D37:D61">C37*1000/$D$2</f>
        <v>0</v>
      </c>
      <c r="E37" s="34">
        <f t="shared" si="1"/>
        <v>0</v>
      </c>
      <c r="F37" s="134"/>
      <c r="G37" s="25">
        <f aca="true" t="shared" si="8" ref="G37:G61">F37*1000/$G$2</f>
        <v>0</v>
      </c>
      <c r="H37" s="34">
        <f aca="true" t="shared" si="9" ref="H37:H60">IF(F$61=0,0,F37*100/F$61)</f>
        <v>0</v>
      </c>
      <c r="I37" s="126"/>
      <c r="J37" s="25">
        <f aca="true" t="shared" si="10" ref="J37:J61">I37*1000/$J$2</f>
        <v>0</v>
      </c>
      <c r="K37" s="26">
        <f aca="true" t="shared" si="11" ref="K37:K57">IF(I$61=0,0,I37*100/I$61)</f>
        <v>0</v>
      </c>
    </row>
    <row r="38" spans="1:11" s="6" customFormat="1" ht="21" customHeight="1" hidden="1" thickBot="1">
      <c r="A38" s="92" t="s">
        <v>20</v>
      </c>
      <c r="B38" s="86" t="s">
        <v>32</v>
      </c>
      <c r="C38" s="142"/>
      <c r="D38" s="88">
        <f t="shared" si="7"/>
        <v>0</v>
      </c>
      <c r="E38" s="89">
        <f t="shared" si="1"/>
        <v>0</v>
      </c>
      <c r="F38" s="129"/>
      <c r="G38" s="88">
        <f t="shared" si="8"/>
        <v>0</v>
      </c>
      <c r="H38" s="89">
        <f t="shared" si="9"/>
        <v>0</v>
      </c>
      <c r="I38" s="139"/>
      <c r="J38" s="88">
        <f t="shared" si="10"/>
        <v>0</v>
      </c>
      <c r="K38" s="107">
        <f t="shared" si="11"/>
        <v>0</v>
      </c>
    </row>
    <row r="39" spans="1:11" s="1" customFormat="1" ht="12.75" hidden="1">
      <c r="A39" s="4"/>
      <c r="B39" s="37" t="s">
        <v>60</v>
      </c>
      <c r="C39" s="140"/>
      <c r="D39" s="17">
        <f t="shared" si="7"/>
        <v>0</v>
      </c>
      <c r="E39" s="29">
        <f t="shared" si="1"/>
        <v>0</v>
      </c>
      <c r="F39" s="132"/>
      <c r="G39" s="17">
        <f t="shared" si="8"/>
        <v>0</v>
      </c>
      <c r="H39" s="29">
        <f t="shared" si="9"/>
        <v>0</v>
      </c>
      <c r="I39" s="132"/>
      <c r="J39" s="17">
        <f t="shared" si="10"/>
        <v>0</v>
      </c>
      <c r="K39" s="18">
        <f t="shared" si="11"/>
        <v>0</v>
      </c>
    </row>
    <row r="40" spans="1:11" s="1" customFormat="1" ht="12.75" hidden="1">
      <c r="A40" s="4"/>
      <c r="B40" s="35" t="s">
        <v>34</v>
      </c>
      <c r="C40" s="141"/>
      <c r="D40" s="11">
        <f t="shared" si="7"/>
        <v>0</v>
      </c>
      <c r="E40" s="30">
        <f t="shared" si="1"/>
        <v>0</v>
      </c>
      <c r="F40" s="126"/>
      <c r="G40" s="11">
        <f t="shared" si="8"/>
        <v>0</v>
      </c>
      <c r="H40" s="30">
        <f t="shared" si="9"/>
        <v>0</v>
      </c>
      <c r="I40" s="126"/>
      <c r="J40" s="11">
        <f t="shared" si="10"/>
        <v>0</v>
      </c>
      <c r="K40" s="12">
        <f t="shared" si="11"/>
        <v>0</v>
      </c>
    </row>
    <row r="41" spans="1:11" s="1" customFormat="1" ht="12.75" hidden="1">
      <c r="A41" s="4"/>
      <c r="B41" s="35" t="s">
        <v>25</v>
      </c>
      <c r="C41" s="141"/>
      <c r="D41" s="11">
        <f t="shared" si="7"/>
        <v>0</v>
      </c>
      <c r="E41" s="30">
        <f t="shared" si="1"/>
        <v>0</v>
      </c>
      <c r="F41" s="126"/>
      <c r="G41" s="11">
        <f t="shared" si="8"/>
        <v>0</v>
      </c>
      <c r="H41" s="30">
        <f t="shared" si="9"/>
        <v>0</v>
      </c>
      <c r="I41" s="126"/>
      <c r="J41" s="11">
        <f t="shared" si="10"/>
        <v>0</v>
      </c>
      <c r="K41" s="12">
        <f t="shared" si="11"/>
        <v>0</v>
      </c>
    </row>
    <row r="42" spans="1:11" s="1" customFormat="1" ht="13.5" hidden="1" thickBot="1">
      <c r="A42" s="5"/>
      <c r="B42" s="35" t="s">
        <v>35</v>
      </c>
      <c r="C42" s="141"/>
      <c r="D42" s="11">
        <f t="shared" si="7"/>
        <v>0</v>
      </c>
      <c r="E42" s="30">
        <f t="shared" si="1"/>
        <v>0</v>
      </c>
      <c r="F42" s="127"/>
      <c r="G42" s="11">
        <f t="shared" si="8"/>
        <v>0</v>
      </c>
      <c r="H42" s="30">
        <f t="shared" si="9"/>
        <v>0</v>
      </c>
      <c r="I42" s="126"/>
      <c r="J42" s="11">
        <f t="shared" si="10"/>
        <v>0</v>
      </c>
      <c r="K42" s="12">
        <f t="shared" si="11"/>
        <v>0</v>
      </c>
    </row>
    <row r="43" spans="1:11" s="6" customFormat="1" ht="23.25" customHeight="1" hidden="1" thickBot="1">
      <c r="A43" s="92" t="s">
        <v>21</v>
      </c>
      <c r="B43" s="86" t="s">
        <v>64</v>
      </c>
      <c r="C43" s="142"/>
      <c r="D43" s="88">
        <f t="shared" si="7"/>
        <v>0</v>
      </c>
      <c r="E43" s="89">
        <f t="shared" si="1"/>
        <v>0</v>
      </c>
      <c r="F43" s="129"/>
      <c r="G43" s="88">
        <f t="shared" si="8"/>
        <v>0</v>
      </c>
      <c r="H43" s="89">
        <f t="shared" si="9"/>
        <v>0</v>
      </c>
      <c r="I43" s="139"/>
      <c r="J43" s="88">
        <f t="shared" si="10"/>
        <v>0</v>
      </c>
      <c r="K43" s="107">
        <f t="shared" si="11"/>
        <v>0</v>
      </c>
    </row>
    <row r="44" spans="1:11" s="1" customFormat="1" ht="33.75" customHeight="1" hidden="1">
      <c r="A44" s="9"/>
      <c r="B44" s="41" t="s">
        <v>81</v>
      </c>
      <c r="C44" s="140"/>
      <c r="D44" s="17">
        <f t="shared" si="7"/>
        <v>0</v>
      </c>
      <c r="E44" s="29">
        <f t="shared" si="1"/>
        <v>0</v>
      </c>
      <c r="F44" s="137"/>
      <c r="G44" s="17">
        <f t="shared" si="8"/>
        <v>0</v>
      </c>
      <c r="H44" s="29">
        <f t="shared" si="9"/>
        <v>0</v>
      </c>
      <c r="I44" s="132"/>
      <c r="J44" s="17">
        <f t="shared" si="10"/>
        <v>0</v>
      </c>
      <c r="K44" s="18">
        <f t="shared" si="11"/>
        <v>0</v>
      </c>
    </row>
    <row r="45" spans="1:11" s="1" customFormat="1" ht="16.5" customHeight="1" hidden="1" thickBot="1">
      <c r="A45" s="4"/>
      <c r="B45" s="40" t="s">
        <v>79</v>
      </c>
      <c r="C45" s="141"/>
      <c r="D45" s="11">
        <f t="shared" si="7"/>
        <v>0</v>
      </c>
      <c r="E45" s="30">
        <f t="shared" si="1"/>
        <v>0</v>
      </c>
      <c r="F45" s="135"/>
      <c r="G45" s="11">
        <f t="shared" si="8"/>
        <v>0</v>
      </c>
      <c r="H45" s="30">
        <f t="shared" si="9"/>
        <v>0</v>
      </c>
      <c r="I45" s="126"/>
      <c r="J45" s="11">
        <f t="shared" si="10"/>
        <v>0</v>
      </c>
      <c r="K45" s="12">
        <f t="shared" si="11"/>
        <v>0</v>
      </c>
    </row>
    <row r="46" spans="1:11" s="1" customFormat="1" ht="18" customHeight="1" hidden="1" thickBot="1">
      <c r="A46" s="93" t="s">
        <v>77</v>
      </c>
      <c r="B46" s="86" t="s">
        <v>63</v>
      </c>
      <c r="C46" s="142"/>
      <c r="D46" s="88">
        <f t="shared" si="7"/>
        <v>0</v>
      </c>
      <c r="E46" s="89">
        <f t="shared" si="1"/>
        <v>0</v>
      </c>
      <c r="F46" s="129"/>
      <c r="G46" s="88">
        <f t="shared" si="8"/>
        <v>0</v>
      </c>
      <c r="H46" s="89">
        <f t="shared" si="9"/>
        <v>0</v>
      </c>
      <c r="I46" s="139"/>
      <c r="J46" s="88">
        <f t="shared" si="10"/>
        <v>0</v>
      </c>
      <c r="K46" s="91">
        <f t="shared" si="11"/>
        <v>0</v>
      </c>
    </row>
    <row r="47" spans="1:11" s="6" customFormat="1" ht="21" customHeight="1" thickBot="1">
      <c r="A47" s="93" t="s">
        <v>29</v>
      </c>
      <c r="B47" s="86" t="s">
        <v>65</v>
      </c>
      <c r="C47" s="142"/>
      <c r="D47" s="88">
        <f t="shared" si="7"/>
        <v>0</v>
      </c>
      <c r="E47" s="89">
        <f t="shared" si="1"/>
        <v>0</v>
      </c>
      <c r="F47" s="129"/>
      <c r="G47" s="88">
        <f t="shared" si="8"/>
        <v>0</v>
      </c>
      <c r="H47" s="89">
        <f t="shared" si="9"/>
        <v>0</v>
      </c>
      <c r="I47" s="139">
        <v>51</v>
      </c>
      <c r="J47" s="88">
        <f t="shared" si="10"/>
        <v>0.22398285433209192</v>
      </c>
      <c r="K47" s="91">
        <f t="shared" si="11"/>
        <v>2.0278330019880717</v>
      </c>
    </row>
    <row r="48" spans="1:11" s="6" customFormat="1" ht="19.5" customHeight="1" thickBot="1">
      <c r="A48" s="92" t="s">
        <v>30</v>
      </c>
      <c r="B48" s="86" t="s">
        <v>66</v>
      </c>
      <c r="C48" s="142"/>
      <c r="D48" s="88">
        <f t="shared" si="7"/>
        <v>0</v>
      </c>
      <c r="E48" s="89">
        <f t="shared" si="1"/>
        <v>0</v>
      </c>
      <c r="F48" s="129"/>
      <c r="G48" s="88">
        <f t="shared" si="8"/>
        <v>0</v>
      </c>
      <c r="H48" s="89">
        <f t="shared" si="9"/>
        <v>0</v>
      </c>
      <c r="I48" s="139">
        <v>21</v>
      </c>
      <c r="J48" s="88">
        <f t="shared" si="10"/>
        <v>0.09222823413674373</v>
      </c>
      <c r="K48" s="91">
        <f t="shared" si="11"/>
        <v>0.8349900596421471</v>
      </c>
    </row>
    <row r="49" spans="1:11" s="1" customFormat="1" ht="17.25" customHeight="1">
      <c r="A49" s="4"/>
      <c r="B49" s="37" t="s">
        <v>67</v>
      </c>
      <c r="C49" s="140"/>
      <c r="D49" s="17">
        <f t="shared" si="7"/>
        <v>0</v>
      </c>
      <c r="E49" s="29">
        <f t="shared" si="1"/>
        <v>0</v>
      </c>
      <c r="F49" s="132"/>
      <c r="G49" s="17">
        <f t="shared" si="8"/>
        <v>0</v>
      </c>
      <c r="H49" s="29">
        <f t="shared" si="9"/>
        <v>0</v>
      </c>
      <c r="I49" s="132"/>
      <c r="J49" s="17">
        <f t="shared" si="10"/>
        <v>0</v>
      </c>
      <c r="K49" s="18">
        <f t="shared" si="11"/>
        <v>0</v>
      </c>
    </row>
    <row r="50" spans="1:11" s="1" customFormat="1" ht="12.75">
      <c r="A50" s="4"/>
      <c r="B50" s="35" t="s">
        <v>71</v>
      </c>
      <c r="C50" s="141"/>
      <c r="D50" s="11">
        <f t="shared" si="7"/>
        <v>0</v>
      </c>
      <c r="E50" s="30">
        <f t="shared" si="1"/>
        <v>0</v>
      </c>
      <c r="F50" s="126"/>
      <c r="G50" s="11">
        <f t="shared" si="8"/>
        <v>0</v>
      </c>
      <c r="H50" s="30">
        <f t="shared" si="9"/>
        <v>0</v>
      </c>
      <c r="I50" s="126"/>
      <c r="J50" s="11">
        <f t="shared" si="10"/>
        <v>0</v>
      </c>
      <c r="K50" s="12">
        <f t="shared" si="11"/>
        <v>0</v>
      </c>
    </row>
    <row r="51" spans="1:11" s="1" customFormat="1" ht="15.75" customHeight="1">
      <c r="A51" s="4"/>
      <c r="B51" s="35" t="s">
        <v>68</v>
      </c>
      <c r="C51" s="141"/>
      <c r="D51" s="11">
        <f t="shared" si="7"/>
        <v>0</v>
      </c>
      <c r="E51" s="30">
        <f t="shared" si="1"/>
        <v>0</v>
      </c>
      <c r="F51" s="126"/>
      <c r="G51" s="11">
        <f t="shared" si="8"/>
        <v>0</v>
      </c>
      <c r="H51" s="30">
        <f t="shared" si="9"/>
        <v>0</v>
      </c>
      <c r="I51" s="126">
        <v>1</v>
      </c>
      <c r="J51" s="11">
        <f t="shared" si="10"/>
        <v>0.004391820673178273</v>
      </c>
      <c r="K51" s="12">
        <f t="shared" si="11"/>
        <v>0.039761431411530816</v>
      </c>
    </row>
    <row r="52" spans="1:11" s="1" customFormat="1" ht="12.75">
      <c r="A52" s="4"/>
      <c r="B52" s="35" t="s">
        <v>72</v>
      </c>
      <c r="C52" s="141"/>
      <c r="D52" s="11">
        <f t="shared" si="7"/>
        <v>0</v>
      </c>
      <c r="E52" s="30">
        <f t="shared" si="1"/>
        <v>0</v>
      </c>
      <c r="F52" s="126"/>
      <c r="G52" s="11">
        <f t="shared" si="8"/>
        <v>0</v>
      </c>
      <c r="H52" s="30">
        <f t="shared" si="9"/>
        <v>0</v>
      </c>
      <c r="I52" s="126"/>
      <c r="J52" s="11">
        <f t="shared" si="10"/>
        <v>0</v>
      </c>
      <c r="K52" s="12">
        <f t="shared" si="11"/>
        <v>0</v>
      </c>
    </row>
    <row r="53" spans="1:11" s="1" customFormat="1" ht="16.5" customHeight="1">
      <c r="A53" s="4"/>
      <c r="B53" s="35" t="s">
        <v>69</v>
      </c>
      <c r="C53" s="141"/>
      <c r="D53" s="11">
        <f t="shared" si="7"/>
        <v>0</v>
      </c>
      <c r="E53" s="30">
        <f t="shared" si="1"/>
        <v>0</v>
      </c>
      <c r="F53" s="126"/>
      <c r="G53" s="11">
        <f t="shared" si="8"/>
        <v>0</v>
      </c>
      <c r="H53" s="30">
        <f t="shared" si="9"/>
        <v>0</v>
      </c>
      <c r="I53" s="126"/>
      <c r="J53" s="11">
        <f t="shared" si="10"/>
        <v>0</v>
      </c>
      <c r="K53" s="12">
        <f t="shared" si="11"/>
        <v>0</v>
      </c>
    </row>
    <row r="54" spans="1:11" s="1" customFormat="1" ht="12" customHeight="1">
      <c r="A54" s="4"/>
      <c r="B54" s="35" t="s">
        <v>73</v>
      </c>
      <c r="C54" s="141"/>
      <c r="D54" s="11">
        <f t="shared" si="7"/>
        <v>0</v>
      </c>
      <c r="E54" s="30">
        <f t="shared" si="1"/>
        <v>0</v>
      </c>
      <c r="F54" s="126"/>
      <c r="G54" s="11">
        <f t="shared" si="8"/>
        <v>0</v>
      </c>
      <c r="H54" s="30">
        <f t="shared" si="9"/>
        <v>0</v>
      </c>
      <c r="I54" s="126"/>
      <c r="J54" s="11">
        <f t="shared" si="10"/>
        <v>0</v>
      </c>
      <c r="K54" s="12">
        <f t="shared" si="11"/>
        <v>0</v>
      </c>
    </row>
    <row r="55" spans="1:11" s="1" customFormat="1" ht="16.5" customHeight="1">
      <c r="A55" s="4"/>
      <c r="B55" s="35" t="s">
        <v>70</v>
      </c>
      <c r="C55" s="141"/>
      <c r="D55" s="11">
        <f t="shared" si="7"/>
        <v>0</v>
      </c>
      <c r="E55" s="30">
        <f t="shared" si="1"/>
        <v>0</v>
      </c>
      <c r="F55" s="126"/>
      <c r="G55" s="11">
        <f t="shared" si="8"/>
        <v>0</v>
      </c>
      <c r="H55" s="30">
        <f t="shared" si="9"/>
        <v>0</v>
      </c>
      <c r="I55" s="126"/>
      <c r="J55" s="11">
        <f t="shared" si="10"/>
        <v>0</v>
      </c>
      <c r="K55" s="12">
        <f t="shared" si="11"/>
        <v>0</v>
      </c>
    </row>
    <row r="56" spans="1:11" s="1" customFormat="1" ht="12.75">
      <c r="A56" s="4"/>
      <c r="B56" s="35" t="s">
        <v>74</v>
      </c>
      <c r="C56" s="141"/>
      <c r="D56" s="11">
        <f t="shared" si="7"/>
        <v>0</v>
      </c>
      <c r="E56" s="30">
        <f t="shared" si="1"/>
        <v>0</v>
      </c>
      <c r="F56" s="126"/>
      <c r="G56" s="11">
        <f t="shared" si="8"/>
        <v>0</v>
      </c>
      <c r="H56" s="30">
        <f t="shared" si="9"/>
        <v>0</v>
      </c>
      <c r="I56" s="126"/>
      <c r="J56" s="11">
        <f t="shared" si="10"/>
        <v>0</v>
      </c>
      <c r="K56" s="12">
        <f t="shared" si="11"/>
        <v>0</v>
      </c>
    </row>
    <row r="57" spans="1:11" s="1" customFormat="1" ht="13.5" thickBot="1">
      <c r="A57" s="4"/>
      <c r="B57" s="35" t="s">
        <v>33</v>
      </c>
      <c r="C57" s="146"/>
      <c r="D57" s="11">
        <f t="shared" si="7"/>
        <v>0</v>
      </c>
      <c r="E57" s="30">
        <f t="shared" si="1"/>
        <v>0</v>
      </c>
      <c r="F57" s="133"/>
      <c r="G57" s="11">
        <f t="shared" si="8"/>
        <v>0</v>
      </c>
      <c r="H57" s="30">
        <f t="shared" si="9"/>
        <v>0</v>
      </c>
      <c r="I57" s="126"/>
      <c r="J57" s="11">
        <f t="shared" si="10"/>
        <v>0</v>
      </c>
      <c r="K57" s="12">
        <f t="shared" si="11"/>
        <v>0</v>
      </c>
    </row>
    <row r="58" spans="1:11" s="6" customFormat="1" ht="21" customHeight="1" thickBot="1">
      <c r="A58" s="93" t="s">
        <v>90</v>
      </c>
      <c r="B58" s="86" t="s">
        <v>89</v>
      </c>
      <c r="C58" s="87"/>
      <c r="D58" s="88">
        <f t="shared" si="7"/>
        <v>0</v>
      </c>
      <c r="E58" s="89">
        <f>IF(C$58=0,0,C58*100/C$58)</f>
        <v>0</v>
      </c>
      <c r="F58" s="78"/>
      <c r="G58" s="88">
        <f t="shared" si="8"/>
        <v>0</v>
      </c>
      <c r="H58" s="89">
        <f t="shared" si="9"/>
        <v>0</v>
      </c>
      <c r="I58" s="139"/>
      <c r="J58" s="88">
        <f t="shared" si="10"/>
        <v>0</v>
      </c>
      <c r="K58" s="91">
        <f>I58*100/I$61</f>
        <v>0</v>
      </c>
    </row>
    <row r="59" spans="1:11" s="1" customFormat="1" ht="12.75">
      <c r="A59" s="4"/>
      <c r="B59" s="37" t="s">
        <v>91</v>
      </c>
      <c r="C59" s="109"/>
      <c r="D59" s="17">
        <f t="shared" si="7"/>
        <v>0</v>
      </c>
      <c r="E59" s="29">
        <f>IF(C$58=0,0,C59*100/C$58)</f>
        <v>0</v>
      </c>
      <c r="F59" s="81"/>
      <c r="G59" s="17">
        <f t="shared" si="8"/>
        <v>0</v>
      </c>
      <c r="H59" s="29">
        <f t="shared" si="9"/>
        <v>0</v>
      </c>
      <c r="I59" s="132"/>
      <c r="J59" s="17">
        <f t="shared" si="10"/>
        <v>0</v>
      </c>
      <c r="K59" s="18">
        <f>I59*100/I$61</f>
        <v>0</v>
      </c>
    </row>
    <row r="60" spans="1:11" s="1" customFormat="1" ht="13.5" thickBot="1">
      <c r="A60" s="22"/>
      <c r="B60" s="227" t="s">
        <v>92</v>
      </c>
      <c r="C60" s="113"/>
      <c r="D60" s="17">
        <f t="shared" si="7"/>
        <v>0</v>
      </c>
      <c r="E60" s="29">
        <f>IF(C$58=0,0,C60*100/C$58)</f>
        <v>0</v>
      </c>
      <c r="F60" s="81">
        <f>I60-C60</f>
        <v>0</v>
      </c>
      <c r="G60" s="17">
        <f t="shared" si="8"/>
        <v>0</v>
      </c>
      <c r="H60" s="29">
        <f t="shared" si="9"/>
        <v>0</v>
      </c>
      <c r="I60" s="132"/>
      <c r="J60" s="17">
        <f t="shared" si="10"/>
        <v>0</v>
      </c>
      <c r="K60" s="18">
        <f>I60*100/I$61</f>
        <v>0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0</v>
      </c>
      <c r="D61" s="204">
        <f t="shared" si="7"/>
        <v>0</v>
      </c>
      <c r="E61" s="89"/>
      <c r="F61" s="139">
        <f>F48+F47+F46+F43+F38+F34+F33+F32+F27+F22+F18+F17+F16+F14+F13+F11+F10+F8+F5+F58</f>
        <v>2440</v>
      </c>
      <c r="G61" s="204">
        <f t="shared" si="8"/>
        <v>12.668611956262136</v>
      </c>
      <c r="H61" s="89"/>
      <c r="I61" s="139">
        <f>I48+I47+I46+I43+I38+I34+I33+I32+I27+I22+I18+I17+I16+I14+I13+I11+I10+I8+I5+I58</f>
        <v>2515</v>
      </c>
      <c r="J61" s="204">
        <f t="shared" si="10"/>
        <v>11.045428993043355</v>
      </c>
      <c r="K61" s="91"/>
    </row>
  </sheetData>
  <sheetProtection/>
  <mergeCells count="3"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61"/>
  <sheetViews>
    <sheetView showZeros="0" tabSelected="1" zoomScale="95" zoomScaleNormal="95" zoomScalePageLayoutView="0" workbookViewId="0" topLeftCell="A1">
      <pane ySplit="4" topLeftCell="A35" activePane="bottomLeft" state="frozen"/>
      <selection pane="topLeft" activeCell="C7" sqref="C7"/>
      <selection pane="bottomLeft" activeCell="M56" sqref="M56"/>
    </sheetView>
  </sheetViews>
  <sheetFormatPr defaultColWidth="9.00390625" defaultRowHeight="12.75"/>
  <cols>
    <col min="1" max="1" width="5.625" style="0" customWidth="1"/>
    <col min="2" max="2" width="49.75390625" style="0" customWidth="1"/>
    <col min="3" max="3" width="10.25390625" style="0" customWidth="1"/>
    <col min="4" max="4" width="11.00390625" style="0" customWidth="1"/>
    <col min="5" max="5" width="8.625" style="0" customWidth="1"/>
    <col min="6" max="6" width="10.125" style="0" customWidth="1"/>
    <col min="7" max="7" width="10.375" style="0" customWidth="1"/>
    <col min="8" max="8" width="8.625" style="0" customWidth="1"/>
    <col min="9" max="9" width="9.25390625" style="0" customWidth="1"/>
    <col min="10" max="10" width="10.375" style="0" customWidth="1"/>
    <col min="11" max="11" width="8.125" style="0" customWidth="1"/>
  </cols>
  <sheetData>
    <row r="1" spans="1:11" ht="21.75" customHeight="1">
      <c r="A1" s="230" t="s">
        <v>95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2:11" s="6" customFormat="1" ht="24" customHeight="1" thickBot="1">
      <c r="B2" s="202"/>
      <c r="C2" s="202"/>
      <c r="D2" s="224">
        <v>35094</v>
      </c>
      <c r="E2" s="225"/>
      <c r="F2" s="225"/>
      <c r="G2" s="224">
        <v>192602</v>
      </c>
      <c r="H2" s="2"/>
      <c r="I2" s="2"/>
      <c r="J2" s="224">
        <f>G2+D2</f>
        <v>227696</v>
      </c>
      <c r="K2" s="2"/>
    </row>
    <row r="3" spans="1:11" ht="14.25" customHeight="1">
      <c r="A3" s="49" t="s">
        <v>0</v>
      </c>
      <c r="B3" s="245" t="s">
        <v>5</v>
      </c>
      <c r="C3" s="170" t="s">
        <v>1</v>
      </c>
      <c r="D3" s="171"/>
      <c r="E3" s="171"/>
      <c r="F3" s="170" t="s">
        <v>2</v>
      </c>
      <c r="G3" s="171"/>
      <c r="H3" s="171"/>
      <c r="I3" s="170" t="s">
        <v>3</v>
      </c>
      <c r="J3" s="171"/>
      <c r="K3" s="172"/>
    </row>
    <row r="4" spans="1:11" ht="34.5" customHeight="1" thickBot="1">
      <c r="A4" s="50" t="s">
        <v>4</v>
      </c>
      <c r="B4" s="246"/>
      <c r="C4" s="173" t="s">
        <v>6</v>
      </c>
      <c r="D4" s="174" t="s">
        <v>7</v>
      </c>
      <c r="E4" s="175" t="s">
        <v>8</v>
      </c>
      <c r="F4" s="173" t="s">
        <v>6</v>
      </c>
      <c r="G4" s="174" t="s">
        <v>7</v>
      </c>
      <c r="H4" s="175" t="s">
        <v>8</v>
      </c>
      <c r="I4" s="173" t="s">
        <v>6</v>
      </c>
      <c r="J4" s="174" t="s">
        <v>7</v>
      </c>
      <c r="K4" s="176" t="s">
        <v>8</v>
      </c>
    </row>
    <row r="5" spans="1:11" s="6" customFormat="1" ht="18" customHeight="1" thickBot="1">
      <c r="A5" s="108" t="s">
        <v>9</v>
      </c>
      <c r="B5" s="94" t="s">
        <v>26</v>
      </c>
      <c r="C5" s="129">
        <f>SUM('Област2021 - многопрофилни болн:КОЦ'!C5)</f>
        <v>89</v>
      </c>
      <c r="D5" s="101">
        <f aca="true" t="shared" si="0" ref="D5:D36">C5*1000/$D$2</f>
        <v>2.5360460477574516</v>
      </c>
      <c r="E5" s="102">
        <f aca="true" t="shared" si="1" ref="E5:E36">IF(C$61=0,0,C5*100/C$61)</f>
        <v>2.9460443561734526</v>
      </c>
      <c r="F5" s="129">
        <f>SUM('Област2021 - многопрофилни болн:КОЦ'!F5)</f>
        <v>401</v>
      </c>
      <c r="G5" s="101">
        <f aca="true" t="shared" si="2" ref="G5:G36">F5*1000/$G$2</f>
        <v>2.082013686254556</v>
      </c>
      <c r="H5" s="102">
        <f aca="true" t="shared" si="3" ref="H5:H36">IF(F$61=0,0,F5*100/F$61)</f>
        <v>1.3098582347945384</v>
      </c>
      <c r="I5" s="129">
        <f aca="true" t="shared" si="4" ref="I5:I36">SUM(C5,F5)</f>
        <v>490</v>
      </c>
      <c r="J5" s="101">
        <f aca="true" t="shared" si="5" ref="J5:J36">I5*1000/$J$2</f>
        <v>2.1519921298573537</v>
      </c>
      <c r="K5" s="177">
        <f aca="true" t="shared" si="6" ref="K5:K36">IF(I$61=0,0,I5*100/I$61)</f>
        <v>1.45681581685744</v>
      </c>
    </row>
    <row r="6" spans="1:11" s="7" customFormat="1" ht="17.25" customHeight="1">
      <c r="A6" s="4"/>
      <c r="B6" s="37" t="s">
        <v>36</v>
      </c>
      <c r="C6" s="162">
        <f>SUM('Област2021 - многопрофилни болн:КОЦ'!C6)</f>
        <v>78</v>
      </c>
      <c r="D6" s="51">
        <f t="shared" si="0"/>
        <v>2.2226021542143957</v>
      </c>
      <c r="E6" s="33">
        <f t="shared" si="1"/>
        <v>2.5819265143992056</v>
      </c>
      <c r="F6" s="162">
        <f>SUM('Област2021 - многопрофилни болн:КОЦ'!F6)</f>
        <v>198</v>
      </c>
      <c r="G6" s="23">
        <f t="shared" si="2"/>
        <v>1.0280267079261898</v>
      </c>
      <c r="H6" s="33">
        <f t="shared" si="3"/>
        <v>0.6467629189259816</v>
      </c>
      <c r="I6" s="165">
        <f t="shared" si="4"/>
        <v>276</v>
      </c>
      <c r="J6" s="23">
        <f t="shared" si="5"/>
        <v>1.2121425057972033</v>
      </c>
      <c r="K6" s="52">
        <f t="shared" si="6"/>
        <v>0.8205738070462316</v>
      </c>
    </row>
    <row r="7" spans="1:11" s="7" customFormat="1" ht="18.75" customHeight="1" thickBot="1">
      <c r="A7" s="4"/>
      <c r="B7" s="36" t="s">
        <v>37</v>
      </c>
      <c r="C7" s="167">
        <f>SUM('Област2021 - многопрофилни болн:КОЦ'!C7)</f>
        <v>0</v>
      </c>
      <c r="D7" s="51">
        <f t="shared" si="0"/>
        <v>0</v>
      </c>
      <c r="E7" s="33">
        <f t="shared" si="1"/>
        <v>0</v>
      </c>
      <c r="F7" s="163">
        <f>SUM('Област2021 - многопрофилни болн:КОЦ'!F7)</f>
        <v>22</v>
      </c>
      <c r="G7" s="53">
        <f t="shared" si="2"/>
        <v>0.11422518976957664</v>
      </c>
      <c r="H7" s="31">
        <f t="shared" si="3"/>
        <v>0.07186254654733129</v>
      </c>
      <c r="I7" s="168">
        <f t="shared" si="4"/>
        <v>22</v>
      </c>
      <c r="J7" s="53">
        <f t="shared" si="5"/>
        <v>0.096620054809922</v>
      </c>
      <c r="K7" s="52">
        <f t="shared" si="6"/>
        <v>0.06540805708339527</v>
      </c>
    </row>
    <row r="8" spans="1:11" s="6" customFormat="1" ht="18" customHeight="1" thickBot="1">
      <c r="A8" s="108" t="s">
        <v>10</v>
      </c>
      <c r="B8" s="94" t="s">
        <v>38</v>
      </c>
      <c r="C8" s="129">
        <f>SUM('Област2021 - многопрофилни болн:КОЦ'!C8)</f>
        <v>1</v>
      </c>
      <c r="D8" s="101">
        <f t="shared" si="0"/>
        <v>0.02849489941300507</v>
      </c>
      <c r="E8" s="102">
        <f t="shared" si="1"/>
        <v>0.033101621979477</v>
      </c>
      <c r="F8" s="129">
        <f>SUM('Област2021 - многопрофилни болн:КОЦ'!F8)</f>
        <v>2471</v>
      </c>
      <c r="G8" s="101">
        <f t="shared" si="2"/>
        <v>12.829565632755632</v>
      </c>
      <c r="H8" s="102">
        <f t="shared" si="3"/>
        <v>8.07147056902071</v>
      </c>
      <c r="I8" s="129">
        <f t="shared" si="4"/>
        <v>2472</v>
      </c>
      <c r="J8" s="101">
        <f t="shared" si="5"/>
        <v>10.85658070409669</v>
      </c>
      <c r="K8" s="177">
        <f t="shared" si="6"/>
        <v>7.349487141370596</v>
      </c>
    </row>
    <row r="9" spans="1:11" s="7" customFormat="1" ht="15" customHeight="1" thickBot="1">
      <c r="A9" s="15"/>
      <c r="B9" s="37" t="s">
        <v>39</v>
      </c>
      <c r="C9" s="164">
        <f>SUM('Област2021 - многопрофилни болн:КОЦ'!C9)</f>
        <v>0</v>
      </c>
      <c r="D9" s="51">
        <f t="shared" si="0"/>
        <v>0</v>
      </c>
      <c r="E9" s="54">
        <f t="shared" si="1"/>
        <v>0</v>
      </c>
      <c r="F9" s="164">
        <f>SUM('Област2021 - многопрофилни болн:КОЦ'!F9)</f>
        <v>1985</v>
      </c>
      <c r="G9" s="51">
        <f t="shared" si="2"/>
        <v>10.306227349664074</v>
      </c>
      <c r="H9" s="55">
        <f t="shared" si="3"/>
        <v>6.483961586202391</v>
      </c>
      <c r="I9" s="165">
        <f t="shared" si="4"/>
        <v>1985</v>
      </c>
      <c r="J9" s="51">
        <f t="shared" si="5"/>
        <v>8.717764036258872</v>
      </c>
      <c r="K9" s="56">
        <f t="shared" si="6"/>
        <v>5.901590605024528</v>
      </c>
    </row>
    <row r="10" spans="1:11" s="6" customFormat="1" ht="20.25" customHeight="1" thickBot="1">
      <c r="A10" s="85" t="s">
        <v>11</v>
      </c>
      <c r="B10" s="86" t="s">
        <v>40</v>
      </c>
      <c r="C10" s="129">
        <f>SUM('Област2021 - многопрофилни болн:КОЦ'!C10)</f>
        <v>0</v>
      </c>
      <c r="D10" s="101">
        <f t="shared" si="0"/>
        <v>0</v>
      </c>
      <c r="E10" s="102">
        <f t="shared" si="1"/>
        <v>0</v>
      </c>
      <c r="F10" s="129">
        <f>SUM('Област2021 - многопрофилни болн:КОЦ'!F10)</f>
        <v>133</v>
      </c>
      <c r="G10" s="101">
        <f t="shared" si="2"/>
        <v>0.6905431926978951</v>
      </c>
      <c r="H10" s="102">
        <f t="shared" si="3"/>
        <v>0.4344417586725028</v>
      </c>
      <c r="I10" s="129">
        <f t="shared" si="4"/>
        <v>133</v>
      </c>
      <c r="J10" s="101">
        <f t="shared" si="5"/>
        <v>0.5841121495327103</v>
      </c>
      <c r="K10" s="177">
        <f t="shared" si="6"/>
        <v>0.39542143600416235</v>
      </c>
    </row>
    <row r="11" spans="1:11" s="7" customFormat="1" ht="27.75" customHeight="1" thickBot="1">
      <c r="A11" s="92" t="s">
        <v>12</v>
      </c>
      <c r="B11" s="136" t="s">
        <v>41</v>
      </c>
      <c r="C11" s="129">
        <f>SUM('Област2021 - многопрофилни болн:КОЦ'!C11)</f>
        <v>5</v>
      </c>
      <c r="D11" s="101">
        <f t="shared" si="0"/>
        <v>0.14247449706502535</v>
      </c>
      <c r="E11" s="185">
        <f t="shared" si="1"/>
        <v>0.16550810989738496</v>
      </c>
      <c r="F11" s="129">
        <f>SUM('Област2021 - многопрофилни болн:КОЦ'!F11)</f>
        <v>446</v>
      </c>
      <c r="G11" s="184">
        <f t="shared" si="2"/>
        <v>2.3156561198741445</v>
      </c>
      <c r="H11" s="102">
        <f t="shared" si="3"/>
        <v>1.456849807277716</v>
      </c>
      <c r="I11" s="178">
        <f t="shared" si="4"/>
        <v>451</v>
      </c>
      <c r="J11" s="184">
        <f t="shared" si="5"/>
        <v>1.980711123603401</v>
      </c>
      <c r="K11" s="186">
        <f t="shared" si="6"/>
        <v>1.340865170209603</v>
      </c>
    </row>
    <row r="12" spans="1:11" s="6" customFormat="1" ht="14.25" customHeight="1" thickBot="1">
      <c r="A12" s="16"/>
      <c r="B12" s="38" t="s">
        <v>78</v>
      </c>
      <c r="C12" s="164">
        <f>SUM('Област2021 - многопрофилни болн:КОЦ'!C12)</f>
        <v>5</v>
      </c>
      <c r="D12" s="57">
        <f t="shared" si="0"/>
        <v>0.14247449706502535</v>
      </c>
      <c r="E12" s="58">
        <f t="shared" si="1"/>
        <v>0.16550810989738496</v>
      </c>
      <c r="F12" s="164">
        <f>SUM('Област2021 - многопрофилни болн:КОЦ'!F12)</f>
        <v>443</v>
      </c>
      <c r="G12" s="57">
        <f t="shared" si="2"/>
        <v>2.3000799576328386</v>
      </c>
      <c r="H12" s="31">
        <f t="shared" si="3"/>
        <v>1.447050369112171</v>
      </c>
      <c r="I12" s="163">
        <f t="shared" si="4"/>
        <v>448</v>
      </c>
      <c r="J12" s="57">
        <f t="shared" si="5"/>
        <v>1.9675356615838662</v>
      </c>
      <c r="K12" s="59">
        <f t="shared" si="6"/>
        <v>1.331945889698231</v>
      </c>
    </row>
    <row r="13" spans="1:11" s="6" customFormat="1" ht="14.25" customHeight="1" thickBot="1">
      <c r="A13" s="93" t="s">
        <v>13</v>
      </c>
      <c r="B13" s="94" t="s">
        <v>42</v>
      </c>
      <c r="C13" s="203">
        <f>SUM('Област2021 - многопрофилни болн:КОЦ'!C13)</f>
        <v>0</v>
      </c>
      <c r="D13" s="101">
        <f t="shared" si="0"/>
        <v>0</v>
      </c>
      <c r="E13" s="102">
        <f t="shared" si="1"/>
        <v>0</v>
      </c>
      <c r="F13" s="129">
        <f>SUM('Област2021 - многопрофилни болн:КОЦ'!F13)</f>
        <v>1441</v>
      </c>
      <c r="G13" s="101">
        <f t="shared" si="2"/>
        <v>7.48174992990727</v>
      </c>
      <c r="H13" s="102">
        <f t="shared" si="3"/>
        <v>4.7069967988501995</v>
      </c>
      <c r="I13" s="129">
        <f t="shared" si="4"/>
        <v>1441</v>
      </c>
      <c r="J13" s="101">
        <f t="shared" si="5"/>
        <v>6.328613590049891</v>
      </c>
      <c r="K13" s="177">
        <f t="shared" si="6"/>
        <v>4.28422773896239</v>
      </c>
    </row>
    <row r="14" spans="1:11" s="8" customFormat="1" ht="16.5" customHeight="1" thickBot="1">
      <c r="A14" s="93" t="s">
        <v>14</v>
      </c>
      <c r="B14" s="86" t="s">
        <v>43</v>
      </c>
      <c r="C14" s="129">
        <f>SUM('Област2021 - многопрофилни болн:КОЦ'!C14)</f>
        <v>3</v>
      </c>
      <c r="D14" s="184">
        <f t="shared" si="0"/>
        <v>0.08548469823901522</v>
      </c>
      <c r="E14" s="185">
        <f t="shared" si="1"/>
        <v>0.09930486593843098</v>
      </c>
      <c r="F14" s="129">
        <f>SUM('Област2021 - многопрофилни болн:КОЦ'!F14)</f>
        <v>639</v>
      </c>
      <c r="G14" s="184">
        <f t="shared" si="2"/>
        <v>3.3177225573981577</v>
      </c>
      <c r="H14" s="102">
        <f t="shared" si="3"/>
        <v>2.087280329261122</v>
      </c>
      <c r="I14" s="178">
        <f t="shared" si="4"/>
        <v>642</v>
      </c>
      <c r="J14" s="184">
        <f t="shared" si="5"/>
        <v>2.819548872180451</v>
      </c>
      <c r="K14" s="186">
        <f t="shared" si="6"/>
        <v>1.9087260294336257</v>
      </c>
    </row>
    <row r="15" spans="1:11" s="7" customFormat="1" ht="14.25" customHeight="1" thickBot="1">
      <c r="A15" s="22"/>
      <c r="B15" s="43" t="s">
        <v>44</v>
      </c>
      <c r="C15" s="164">
        <f>SUM('Област2021 - многопрофилни болн:КОЦ'!C15)</f>
        <v>0</v>
      </c>
      <c r="D15" s="57">
        <f t="shared" si="0"/>
        <v>0</v>
      </c>
      <c r="E15" s="58">
        <f t="shared" si="1"/>
        <v>0</v>
      </c>
      <c r="F15" s="164">
        <f>SUM('Област2021 - многопрофилни болн:КОЦ'!F15)</f>
        <v>0</v>
      </c>
      <c r="G15" s="57">
        <f t="shared" si="2"/>
        <v>0</v>
      </c>
      <c r="H15" s="31">
        <f t="shared" si="3"/>
        <v>0</v>
      </c>
      <c r="I15" s="163">
        <f t="shared" si="4"/>
        <v>0</v>
      </c>
      <c r="J15" s="57">
        <f t="shared" si="5"/>
        <v>0</v>
      </c>
      <c r="K15" s="59">
        <f t="shared" si="6"/>
        <v>0</v>
      </c>
    </row>
    <row r="16" spans="1:11" s="7" customFormat="1" ht="18" customHeight="1" thickBot="1">
      <c r="A16" s="182" t="s">
        <v>15</v>
      </c>
      <c r="B16" s="94" t="s">
        <v>27</v>
      </c>
      <c r="C16" s="129">
        <f>SUM('Област2021 - многопрофилни болн:КОЦ'!C16)</f>
        <v>12</v>
      </c>
      <c r="D16" s="184">
        <f t="shared" si="0"/>
        <v>0.3419387929560609</v>
      </c>
      <c r="E16" s="185">
        <f t="shared" si="1"/>
        <v>0.3972194637537239</v>
      </c>
      <c r="F16" s="129">
        <f>SUM('Област2021 - многопрофилни болн:КОЦ'!F16)</f>
        <v>663</v>
      </c>
      <c r="G16" s="184">
        <f t="shared" si="2"/>
        <v>3.442331855328605</v>
      </c>
      <c r="H16" s="102">
        <f t="shared" si="3"/>
        <v>2.1656758345854836</v>
      </c>
      <c r="I16" s="178">
        <f t="shared" si="4"/>
        <v>675</v>
      </c>
      <c r="J16" s="184">
        <f t="shared" si="5"/>
        <v>2.964478954395334</v>
      </c>
      <c r="K16" s="186">
        <f t="shared" si="6"/>
        <v>2.0068381150587187</v>
      </c>
    </row>
    <row r="17" spans="1:11" s="7" customFormat="1" ht="18" customHeight="1" thickBot="1">
      <c r="A17" s="183" t="s">
        <v>16</v>
      </c>
      <c r="B17" s="86" t="s">
        <v>45</v>
      </c>
      <c r="C17" s="129">
        <f>SUM('Област2021 - многопрофилни болн:КОЦ'!C17)</f>
        <v>4</v>
      </c>
      <c r="D17" s="187">
        <f t="shared" si="0"/>
        <v>0.11397959765202029</v>
      </c>
      <c r="E17" s="188">
        <f t="shared" si="1"/>
        <v>0.132406487917908</v>
      </c>
      <c r="F17" s="129">
        <f>SUM('Област2021 - многопрофилни болн:КОЦ'!F17)</f>
        <v>287</v>
      </c>
      <c r="G17" s="187">
        <f t="shared" si="2"/>
        <v>1.4901195210849316</v>
      </c>
      <c r="H17" s="189">
        <f t="shared" si="3"/>
        <v>0.9374795845038217</v>
      </c>
      <c r="I17" s="180">
        <f t="shared" si="4"/>
        <v>291</v>
      </c>
      <c r="J17" s="187">
        <f t="shared" si="5"/>
        <v>1.2780198158948775</v>
      </c>
      <c r="K17" s="190">
        <f t="shared" si="6"/>
        <v>0.865170209603092</v>
      </c>
    </row>
    <row r="18" spans="1:11" s="6" customFormat="1" ht="15.75" customHeight="1" thickBot="1">
      <c r="A18" s="93" t="s">
        <v>17</v>
      </c>
      <c r="B18" s="136" t="s">
        <v>46</v>
      </c>
      <c r="C18" s="129">
        <f>SUM('Област2021 - многопрофилни болн:КОЦ'!C18)</f>
        <v>0</v>
      </c>
      <c r="D18" s="101">
        <f t="shared" si="0"/>
        <v>0</v>
      </c>
      <c r="E18" s="102">
        <f t="shared" si="1"/>
        <v>0</v>
      </c>
      <c r="F18" s="129">
        <f>SUM('Област2021 - многопрофилни болн:КОЦ'!F18)</f>
        <v>6044</v>
      </c>
      <c r="G18" s="101">
        <f t="shared" si="2"/>
        <v>31.380774862150965</v>
      </c>
      <c r="H18" s="102">
        <f t="shared" si="3"/>
        <v>19.742601424185015</v>
      </c>
      <c r="I18" s="129">
        <f t="shared" si="4"/>
        <v>6044</v>
      </c>
      <c r="J18" s="101">
        <f t="shared" si="5"/>
        <v>26.544164148689482</v>
      </c>
      <c r="K18" s="177">
        <f t="shared" si="6"/>
        <v>17.969377136910957</v>
      </c>
    </row>
    <row r="19" spans="1:11" s="7" customFormat="1" ht="12.75" customHeight="1">
      <c r="A19" s="4"/>
      <c r="B19" s="37" t="s">
        <v>47</v>
      </c>
      <c r="C19" s="162">
        <f>SUM('Област2021 - многопрофилни болн:КОЦ'!C19)</f>
        <v>0</v>
      </c>
      <c r="D19" s="51">
        <f t="shared" si="0"/>
        <v>0</v>
      </c>
      <c r="E19" s="54">
        <f t="shared" si="1"/>
        <v>0</v>
      </c>
      <c r="F19" s="162">
        <f>SUM('Област2021 - многопрофилни болн:КОЦ'!F19)</f>
        <v>1</v>
      </c>
      <c r="G19" s="51">
        <f t="shared" si="2"/>
        <v>0.005192054080435301</v>
      </c>
      <c r="H19" s="33">
        <f t="shared" si="3"/>
        <v>0.0032664793885150583</v>
      </c>
      <c r="I19" s="165">
        <f t="shared" si="4"/>
        <v>1</v>
      </c>
      <c r="J19" s="51">
        <f t="shared" si="5"/>
        <v>0.004391820673178273</v>
      </c>
      <c r="K19" s="56">
        <f t="shared" si="6"/>
        <v>0.002973093503790694</v>
      </c>
    </row>
    <row r="20" spans="1:11" s="7" customFormat="1" ht="14.25" customHeight="1">
      <c r="A20" s="4"/>
      <c r="B20" s="35" t="s">
        <v>48</v>
      </c>
      <c r="C20" s="166">
        <f>SUM('Област2021 - многопрофилни болн:КОЦ'!C20)</f>
        <v>0</v>
      </c>
      <c r="D20" s="60">
        <f t="shared" si="0"/>
        <v>0</v>
      </c>
      <c r="E20" s="61">
        <f t="shared" si="1"/>
        <v>0</v>
      </c>
      <c r="F20" s="166">
        <f>SUM('Област2021 - многопрофилни болн:КОЦ'!F20)</f>
        <v>1877</v>
      </c>
      <c r="G20" s="60">
        <f t="shared" si="2"/>
        <v>9.745485508977062</v>
      </c>
      <c r="H20" s="34">
        <f t="shared" si="3"/>
        <v>6.131181812242764</v>
      </c>
      <c r="I20" s="166">
        <f t="shared" si="4"/>
        <v>1877</v>
      </c>
      <c r="J20" s="60">
        <f t="shared" si="5"/>
        <v>8.243447403555619</v>
      </c>
      <c r="K20" s="62">
        <f t="shared" si="6"/>
        <v>5.580496506615133</v>
      </c>
    </row>
    <row r="21" spans="1:11" s="7" customFormat="1" ht="15" customHeight="1" thickBot="1">
      <c r="A21" s="4"/>
      <c r="B21" s="35" t="s">
        <v>49</v>
      </c>
      <c r="C21" s="167">
        <f>SUM('Област2021 - многопрофилни болн:КОЦ'!C21)</f>
        <v>0</v>
      </c>
      <c r="D21" s="51">
        <f t="shared" si="0"/>
        <v>0</v>
      </c>
      <c r="E21" s="54">
        <f t="shared" si="1"/>
        <v>0</v>
      </c>
      <c r="F21" s="163">
        <f>SUM('Област2021 - многопрофилни болн:КОЦ'!F21)</f>
        <v>969</v>
      </c>
      <c r="G21" s="51">
        <f t="shared" si="2"/>
        <v>5.0311004039418075</v>
      </c>
      <c r="H21" s="31">
        <f t="shared" si="3"/>
        <v>3.1652185274710916</v>
      </c>
      <c r="I21" s="165">
        <f t="shared" si="4"/>
        <v>969</v>
      </c>
      <c r="J21" s="51">
        <f t="shared" si="5"/>
        <v>4.2556742323097465</v>
      </c>
      <c r="K21" s="56">
        <f t="shared" si="6"/>
        <v>2.880927605173183</v>
      </c>
    </row>
    <row r="22" spans="1:11" s="6" customFormat="1" ht="12.75" customHeight="1" thickBot="1">
      <c r="A22" s="93" t="s">
        <v>28</v>
      </c>
      <c r="B22" s="86" t="s">
        <v>50</v>
      </c>
      <c r="C22" s="129">
        <f>SUM('Област2021 - многопрофилни болн:КОЦ'!C22)</f>
        <v>1523</v>
      </c>
      <c r="D22" s="101">
        <f t="shared" si="0"/>
        <v>43.397731806006725</v>
      </c>
      <c r="E22" s="102">
        <f t="shared" si="1"/>
        <v>50.41377027474346</v>
      </c>
      <c r="F22" s="129">
        <f>SUM('Област2021 - многопрофилни болн:КОЦ'!F22)</f>
        <v>2175</v>
      </c>
      <c r="G22" s="101">
        <f t="shared" si="2"/>
        <v>11.292717624946782</v>
      </c>
      <c r="H22" s="102">
        <f t="shared" si="3"/>
        <v>7.104592670020252</v>
      </c>
      <c r="I22" s="129">
        <f t="shared" si="4"/>
        <v>3698</v>
      </c>
      <c r="J22" s="101">
        <f t="shared" si="5"/>
        <v>16.240952849413254</v>
      </c>
      <c r="K22" s="177">
        <f t="shared" si="6"/>
        <v>10.994499777017987</v>
      </c>
    </row>
    <row r="23" spans="1:11" s="7" customFormat="1" ht="15.75" customHeight="1">
      <c r="A23" s="4"/>
      <c r="B23" s="37" t="s">
        <v>51</v>
      </c>
      <c r="C23" s="162">
        <f>SUM('Област2021 - многопрофилни болн:КОЦ'!C23)</f>
        <v>145</v>
      </c>
      <c r="D23" s="51">
        <f t="shared" si="0"/>
        <v>4.131760414885735</v>
      </c>
      <c r="E23" s="33">
        <f t="shared" si="1"/>
        <v>4.799735187024164</v>
      </c>
      <c r="F23" s="162">
        <f>SUM('Област2021 - многопрофилни болн:КОЦ'!F23)</f>
        <v>30</v>
      </c>
      <c r="G23" s="23">
        <f t="shared" si="2"/>
        <v>0.15576162241305905</v>
      </c>
      <c r="H23" s="63">
        <f t="shared" si="3"/>
        <v>0.09799438165545175</v>
      </c>
      <c r="I23" s="165">
        <f t="shared" si="4"/>
        <v>175</v>
      </c>
      <c r="J23" s="23">
        <f t="shared" si="5"/>
        <v>0.7685686178061978</v>
      </c>
      <c r="K23" s="52">
        <f t="shared" si="6"/>
        <v>0.5202913631633714</v>
      </c>
    </row>
    <row r="24" spans="1:11" s="7" customFormat="1" ht="15.75" customHeight="1">
      <c r="A24" s="4"/>
      <c r="B24" s="35" t="s">
        <v>52</v>
      </c>
      <c r="C24" s="166">
        <f>SUM('Област2021 - многопрофилни болн:КОЦ'!C24)</f>
        <v>463</v>
      </c>
      <c r="D24" s="60">
        <f t="shared" si="0"/>
        <v>13.193138428221348</v>
      </c>
      <c r="E24" s="34">
        <f t="shared" si="1"/>
        <v>15.326050976497848</v>
      </c>
      <c r="F24" s="166">
        <f>SUM('Област2021 - многопрофилни болн:КОЦ'!F24)</f>
        <v>1089</v>
      </c>
      <c r="G24" s="25">
        <f t="shared" si="2"/>
        <v>5.654146893594044</v>
      </c>
      <c r="H24" s="64">
        <f t="shared" si="3"/>
        <v>3.557196054092899</v>
      </c>
      <c r="I24" s="166">
        <f t="shared" si="4"/>
        <v>1552</v>
      </c>
      <c r="J24" s="25">
        <f t="shared" si="5"/>
        <v>6.81610568477268</v>
      </c>
      <c r="K24" s="65">
        <f t="shared" si="6"/>
        <v>4.614241117883157</v>
      </c>
    </row>
    <row r="25" spans="1:11" s="7" customFormat="1" ht="17.25" customHeight="1">
      <c r="A25" s="4"/>
      <c r="B25" s="35" t="s">
        <v>85</v>
      </c>
      <c r="C25" s="166">
        <f>SUM('Област2021 - многопрофилни болн:КОЦ'!C25)</f>
        <v>0</v>
      </c>
      <c r="D25" s="60">
        <f t="shared" si="0"/>
        <v>0</v>
      </c>
      <c r="E25" s="34">
        <f t="shared" si="1"/>
        <v>0</v>
      </c>
      <c r="F25" s="166">
        <f>SUM('Област2021 - многопрофилни болн:КОЦ'!F25)</f>
        <v>426</v>
      </c>
      <c r="G25" s="25">
        <f t="shared" si="2"/>
        <v>2.2118150382654385</v>
      </c>
      <c r="H25" s="64">
        <f t="shared" si="3"/>
        <v>1.391520219507415</v>
      </c>
      <c r="I25" s="166">
        <f t="shared" si="4"/>
        <v>426</v>
      </c>
      <c r="J25" s="25">
        <f t="shared" si="5"/>
        <v>1.8709156067739443</v>
      </c>
      <c r="K25" s="65">
        <f t="shared" si="6"/>
        <v>1.2665378326148358</v>
      </c>
    </row>
    <row r="26" spans="1:11" s="7" customFormat="1" ht="15" customHeight="1" thickBot="1">
      <c r="A26" s="4"/>
      <c r="B26" s="35" t="s">
        <v>86</v>
      </c>
      <c r="C26" s="167">
        <f>SUM('Област2021 - многопрофилни болн:КОЦ'!C26)</f>
        <v>8</v>
      </c>
      <c r="D26" s="51">
        <f t="shared" si="0"/>
        <v>0.22795919530404057</v>
      </c>
      <c r="E26" s="33">
        <f t="shared" si="1"/>
        <v>0.264812975835816</v>
      </c>
      <c r="F26" s="163">
        <f>SUM('Област2021 - многопрофилни болн:КОЦ'!F26)</f>
        <v>57</v>
      </c>
      <c r="G26" s="23">
        <f t="shared" si="2"/>
        <v>0.2959470825848122</v>
      </c>
      <c r="H26" s="55">
        <f t="shared" si="3"/>
        <v>0.18618932514535833</v>
      </c>
      <c r="I26" s="165">
        <f t="shared" si="4"/>
        <v>65</v>
      </c>
      <c r="J26" s="23">
        <f t="shared" si="5"/>
        <v>0.28546834375658775</v>
      </c>
      <c r="K26" s="52">
        <f t="shared" si="6"/>
        <v>0.19325107774639513</v>
      </c>
    </row>
    <row r="27" spans="1:11" s="6" customFormat="1" ht="15" customHeight="1" thickBot="1">
      <c r="A27" s="93" t="s">
        <v>18</v>
      </c>
      <c r="B27" s="86" t="s">
        <v>53</v>
      </c>
      <c r="C27" s="129">
        <f>SUM('Област2021 - многопрофилни болн:КОЦ'!C27)</f>
        <v>58</v>
      </c>
      <c r="D27" s="88">
        <f t="shared" si="0"/>
        <v>1.6527041659542943</v>
      </c>
      <c r="E27" s="89">
        <f t="shared" si="1"/>
        <v>1.9198940748096656</v>
      </c>
      <c r="F27" s="129">
        <f>SUM('Област2021 - многопрофилни болн:КОЦ'!F27)</f>
        <v>2455</v>
      </c>
      <c r="G27" s="88">
        <f t="shared" si="2"/>
        <v>12.746492767468666</v>
      </c>
      <c r="H27" s="102">
        <f t="shared" si="3"/>
        <v>8.019206898804468</v>
      </c>
      <c r="I27" s="139">
        <f t="shared" si="4"/>
        <v>2513</v>
      </c>
      <c r="J27" s="88">
        <f t="shared" si="5"/>
        <v>11.036645351696999</v>
      </c>
      <c r="K27" s="107">
        <f t="shared" si="6"/>
        <v>7.471383975026015</v>
      </c>
    </row>
    <row r="28" spans="1:11" s="7" customFormat="1" ht="13.5" customHeight="1" hidden="1">
      <c r="A28" s="4"/>
      <c r="B28" s="37" t="s">
        <v>54</v>
      </c>
      <c r="C28" s="162">
        <f>SUM('Област2021 - многопрофилни болн:КОЦ'!C28)</f>
        <v>0</v>
      </c>
      <c r="D28" s="51">
        <f t="shared" si="0"/>
        <v>0</v>
      </c>
      <c r="E28" s="54">
        <f t="shared" si="1"/>
        <v>0</v>
      </c>
      <c r="F28" s="162">
        <f>SUM('Област2021 - многопрофилни болн:КОЦ'!F28)</f>
        <v>0</v>
      </c>
      <c r="G28" s="51">
        <f t="shared" si="2"/>
        <v>0</v>
      </c>
      <c r="H28" s="33">
        <f t="shared" si="3"/>
        <v>0</v>
      </c>
      <c r="I28" s="132">
        <f t="shared" si="4"/>
        <v>0</v>
      </c>
      <c r="J28" s="51">
        <f t="shared" si="5"/>
        <v>0</v>
      </c>
      <c r="K28" s="56">
        <f t="shared" si="6"/>
        <v>0</v>
      </c>
    </row>
    <row r="29" spans="1:11" s="7" customFormat="1" ht="13.5" customHeight="1" hidden="1">
      <c r="A29" s="4"/>
      <c r="B29" s="35" t="s">
        <v>55</v>
      </c>
      <c r="C29" s="166">
        <f>SUM('Област2021 - многопрофилни болн:КОЦ'!C29)</f>
        <v>0</v>
      </c>
      <c r="D29" s="60">
        <f t="shared" si="0"/>
        <v>0</v>
      </c>
      <c r="E29" s="61">
        <f t="shared" si="1"/>
        <v>0</v>
      </c>
      <c r="F29" s="165">
        <f>SUM('Област2021 - многопрофилни болн:КОЦ'!F29)</f>
        <v>0</v>
      </c>
      <c r="G29" s="60">
        <f t="shared" si="2"/>
        <v>0</v>
      </c>
      <c r="H29" s="34">
        <f t="shared" si="3"/>
        <v>0</v>
      </c>
      <c r="I29" s="126">
        <f t="shared" si="4"/>
        <v>0</v>
      </c>
      <c r="J29" s="60">
        <f t="shared" si="5"/>
        <v>0</v>
      </c>
      <c r="K29" s="62">
        <f t="shared" si="6"/>
        <v>0</v>
      </c>
    </row>
    <row r="30" spans="1:11" s="7" customFormat="1" ht="16.5" customHeight="1" hidden="1">
      <c r="A30" s="4"/>
      <c r="B30" s="39" t="s">
        <v>56</v>
      </c>
      <c r="C30" s="166">
        <f>SUM('Област2021 - многопрофилни болн:КОЦ'!C30)</f>
        <v>0</v>
      </c>
      <c r="D30" s="66">
        <f t="shared" si="0"/>
        <v>0</v>
      </c>
      <c r="E30" s="67">
        <f t="shared" si="1"/>
        <v>0</v>
      </c>
      <c r="F30" s="166">
        <f>SUM('Област2021 - многопрофилни болн:КОЦ'!F30)</f>
        <v>0</v>
      </c>
      <c r="G30" s="66">
        <f t="shared" si="2"/>
        <v>0</v>
      </c>
      <c r="H30" s="68">
        <f t="shared" si="3"/>
        <v>0</v>
      </c>
      <c r="I30" s="133">
        <f t="shared" si="4"/>
        <v>0</v>
      </c>
      <c r="J30" s="66">
        <f t="shared" si="5"/>
        <v>0</v>
      </c>
      <c r="K30" s="69">
        <f t="shared" si="6"/>
        <v>0</v>
      </c>
    </row>
    <row r="31" spans="1:11" s="7" customFormat="1" ht="15.75" customHeight="1" hidden="1" thickBot="1">
      <c r="A31" s="15"/>
      <c r="B31" s="42" t="s">
        <v>57</v>
      </c>
      <c r="C31" s="167">
        <f>SUM('Област2021 - многопрофилни болн:КОЦ'!C31)</f>
        <v>0</v>
      </c>
      <c r="D31" s="70">
        <f t="shared" si="0"/>
        <v>0</v>
      </c>
      <c r="E31" s="71">
        <f t="shared" si="1"/>
        <v>0</v>
      </c>
      <c r="F31" s="163">
        <f>SUM('Област2021 - многопрофилни болн:КОЦ'!F31)</f>
        <v>0</v>
      </c>
      <c r="G31" s="70">
        <f t="shared" si="2"/>
        <v>0</v>
      </c>
      <c r="H31" s="72">
        <f t="shared" si="3"/>
        <v>0</v>
      </c>
      <c r="I31" s="130">
        <f t="shared" si="4"/>
        <v>0</v>
      </c>
      <c r="J31" s="70">
        <f t="shared" si="5"/>
        <v>0</v>
      </c>
      <c r="K31" s="73">
        <f t="shared" si="6"/>
        <v>0</v>
      </c>
    </row>
    <row r="32" spans="1:11" s="6" customFormat="1" ht="16.5" customHeight="1" thickBot="1">
      <c r="A32" s="93" t="s">
        <v>75</v>
      </c>
      <c r="B32" s="86" t="s">
        <v>61</v>
      </c>
      <c r="C32" s="129">
        <f>SUM('Област2021 - многопрофилни болн:КОЦ'!C32)</f>
        <v>74</v>
      </c>
      <c r="D32" s="101">
        <f t="shared" si="0"/>
        <v>2.1086225565623753</v>
      </c>
      <c r="E32" s="177">
        <f t="shared" si="1"/>
        <v>2.4495200264812977</v>
      </c>
      <c r="F32" s="129">
        <f>SUM('Област2021 - многопрофилни болн:КОЦ'!F32)</f>
        <v>1851</v>
      </c>
      <c r="G32" s="101">
        <f t="shared" si="2"/>
        <v>9.610492102885743</v>
      </c>
      <c r="H32" s="194">
        <f t="shared" si="3"/>
        <v>6.046253348141374</v>
      </c>
      <c r="I32" s="181">
        <f t="shared" si="4"/>
        <v>1925</v>
      </c>
      <c r="J32" s="101">
        <f t="shared" si="5"/>
        <v>8.454254795868176</v>
      </c>
      <c r="K32" s="177">
        <f t="shared" si="6"/>
        <v>5.723204994797086</v>
      </c>
    </row>
    <row r="33" spans="1:11" s="7" customFormat="1" ht="27.75" customHeight="1" thickBot="1">
      <c r="A33" s="93" t="s">
        <v>76</v>
      </c>
      <c r="B33" s="86" t="s">
        <v>62</v>
      </c>
      <c r="C33" s="129">
        <f>SUM('Област2021 - многопрофилни болн:КОЦ'!C33)</f>
        <v>6</v>
      </c>
      <c r="D33" s="184">
        <f t="shared" si="0"/>
        <v>0.17096939647803044</v>
      </c>
      <c r="E33" s="185">
        <f t="shared" si="1"/>
        <v>0.19860973187686196</v>
      </c>
      <c r="F33" s="129">
        <f>SUM('Област2021 - многопрофилни болн:КОЦ'!F33)</f>
        <v>526</v>
      </c>
      <c r="G33" s="184">
        <f t="shared" si="2"/>
        <v>2.731020446308969</v>
      </c>
      <c r="H33" s="102">
        <f t="shared" si="3"/>
        <v>1.7181681583589208</v>
      </c>
      <c r="I33" s="178">
        <f t="shared" si="4"/>
        <v>532</v>
      </c>
      <c r="J33" s="184">
        <f t="shared" si="5"/>
        <v>2.336448598130841</v>
      </c>
      <c r="K33" s="186">
        <f t="shared" si="6"/>
        <v>1.5816857440166494</v>
      </c>
    </row>
    <row r="34" spans="1:11" s="7" customFormat="1" ht="15.75" customHeight="1" thickBot="1">
      <c r="A34" s="93" t="s">
        <v>19</v>
      </c>
      <c r="B34" s="86" t="s">
        <v>58</v>
      </c>
      <c r="C34" s="129">
        <f>SUM('Област2021 - многопрофилни болн:КОЦ'!C34)</f>
        <v>89</v>
      </c>
      <c r="D34" s="184">
        <f t="shared" si="0"/>
        <v>2.5360460477574516</v>
      </c>
      <c r="E34" s="185">
        <f t="shared" si="1"/>
        <v>2.9460443561734526</v>
      </c>
      <c r="F34" s="129">
        <f>SUM('Област2021 - многопрофилни болн:КОЦ'!F34)</f>
        <v>1226</v>
      </c>
      <c r="G34" s="184">
        <f t="shared" si="2"/>
        <v>6.36545830261368</v>
      </c>
      <c r="H34" s="102">
        <f t="shared" si="3"/>
        <v>4.004703730319462</v>
      </c>
      <c r="I34" s="178">
        <f t="shared" si="4"/>
        <v>1315</v>
      </c>
      <c r="J34" s="184">
        <f t="shared" si="5"/>
        <v>5.775244185229429</v>
      </c>
      <c r="K34" s="186">
        <f t="shared" si="6"/>
        <v>3.909617957484763</v>
      </c>
    </row>
    <row r="35" spans="1:11" s="7" customFormat="1" ht="13.5" customHeight="1" thickBot="1">
      <c r="A35" s="4"/>
      <c r="B35" s="37" t="s">
        <v>59</v>
      </c>
      <c r="C35" s="162">
        <f>SUM('Област2021 - многопрофилни болн:КОЦ'!C35)</f>
        <v>41</v>
      </c>
      <c r="D35" s="51">
        <f t="shared" si="0"/>
        <v>1.168290875933208</v>
      </c>
      <c r="E35" s="54">
        <f t="shared" si="1"/>
        <v>1.3571665011585567</v>
      </c>
      <c r="F35" s="164">
        <f>SUM('Област2021 - многопрофилни болн:КОЦ'!F35)</f>
        <v>610</v>
      </c>
      <c r="G35" s="51">
        <f t="shared" si="2"/>
        <v>3.167152989065534</v>
      </c>
      <c r="H35" s="33">
        <f t="shared" si="3"/>
        <v>1.9925524269941857</v>
      </c>
      <c r="I35" s="165">
        <f t="shared" si="4"/>
        <v>651</v>
      </c>
      <c r="J35" s="51">
        <f t="shared" si="5"/>
        <v>2.8590752582390557</v>
      </c>
      <c r="K35" s="56">
        <f t="shared" si="6"/>
        <v>1.935483870967742</v>
      </c>
    </row>
    <row r="36" spans="1:11" s="6" customFormat="1" ht="15" customHeight="1" thickBot="1">
      <c r="A36" s="4"/>
      <c r="B36" s="40" t="s">
        <v>31</v>
      </c>
      <c r="C36" s="166">
        <f>SUM('Област2021 - многопрофилни болн:КОЦ'!C36)</f>
        <v>40</v>
      </c>
      <c r="D36" s="60">
        <f t="shared" si="0"/>
        <v>1.1397959765202028</v>
      </c>
      <c r="E36" s="61">
        <f t="shared" si="1"/>
        <v>1.3240648791790797</v>
      </c>
      <c r="F36" s="164">
        <f>SUM('Област2021 - многопрофилни болн:КОЦ'!F36)</f>
        <v>258</v>
      </c>
      <c r="G36" s="60">
        <f t="shared" si="2"/>
        <v>1.3395499527523078</v>
      </c>
      <c r="H36" s="34">
        <f t="shared" si="3"/>
        <v>0.8427516822368851</v>
      </c>
      <c r="I36" s="166">
        <f t="shared" si="4"/>
        <v>298</v>
      </c>
      <c r="J36" s="25">
        <f t="shared" si="5"/>
        <v>1.3087625606071254</v>
      </c>
      <c r="K36" s="65">
        <f t="shared" si="6"/>
        <v>0.8859818641296269</v>
      </c>
    </row>
    <row r="37" spans="1:11" s="7" customFormat="1" ht="15.75" customHeight="1" thickBot="1">
      <c r="A37" s="15"/>
      <c r="B37" s="35" t="s">
        <v>84</v>
      </c>
      <c r="C37" s="167">
        <f>SUM('Област2021 - многопрофилни болн:КОЦ'!C37)</f>
        <v>0</v>
      </c>
      <c r="D37" s="74">
        <f aca="true" t="shared" si="7" ref="D37:D61">C37*1000/$D$2</f>
        <v>0</v>
      </c>
      <c r="E37" s="75">
        <f aca="true" t="shared" si="8" ref="E37:E57">IF(C$61=0,0,C37*100/C$61)</f>
        <v>0</v>
      </c>
      <c r="F37" s="164">
        <f>SUM('Област2021 - многопрофилни болн:КОЦ'!F37)</f>
        <v>120</v>
      </c>
      <c r="G37" s="74">
        <f aca="true" t="shared" si="9" ref="G37:G61">F37*1000/$G$2</f>
        <v>0.6230464896522362</v>
      </c>
      <c r="H37" s="76">
        <f aca="true" t="shared" si="10" ref="H37:H57">IF(F$61=0,0,F37*100/F$61)</f>
        <v>0.391977526621807</v>
      </c>
      <c r="I37" s="168">
        <f aca="true" t="shared" si="11" ref="I37:I57">SUM(C37,F37)</f>
        <v>120</v>
      </c>
      <c r="J37" s="74">
        <f aca="true" t="shared" si="12" ref="J37:J61">I37*1000/$J$2</f>
        <v>0.5270184807813927</v>
      </c>
      <c r="K37" s="77">
        <f aca="true" t="shared" si="13" ref="K37:K57">IF(I$61=0,0,I37*100/I$61)</f>
        <v>0.3567712204548833</v>
      </c>
    </row>
    <row r="38" spans="1:11" s="7" customFormat="1" ht="15.75" customHeight="1" thickBot="1">
      <c r="A38" s="93" t="s">
        <v>20</v>
      </c>
      <c r="B38" s="86" t="s">
        <v>32</v>
      </c>
      <c r="C38" s="129">
        <f>SUM('Област2021 - многопрофилни болн:КОЦ'!C38)</f>
        <v>79</v>
      </c>
      <c r="D38" s="184">
        <f t="shared" si="7"/>
        <v>2.251097053627401</v>
      </c>
      <c r="E38" s="185">
        <f t="shared" si="8"/>
        <v>2.6150281363786827</v>
      </c>
      <c r="F38" s="131">
        <f>SUM('Област2021 - многопрофилни болн:КОЦ'!F38)</f>
        <v>2114</v>
      </c>
      <c r="G38" s="184">
        <f t="shared" si="9"/>
        <v>10.976002326040229</v>
      </c>
      <c r="H38" s="102">
        <f t="shared" si="10"/>
        <v>6.905337427320833</v>
      </c>
      <c r="I38" s="178">
        <f t="shared" si="11"/>
        <v>2193</v>
      </c>
      <c r="J38" s="184">
        <f t="shared" si="12"/>
        <v>9.631262736279952</v>
      </c>
      <c r="K38" s="186">
        <f t="shared" si="13"/>
        <v>6.519994053812993</v>
      </c>
    </row>
    <row r="39" spans="1:11" s="7" customFormat="1" ht="14.25" customHeight="1">
      <c r="A39" s="4"/>
      <c r="B39" s="37" t="s">
        <v>60</v>
      </c>
      <c r="C39" s="162">
        <f>SUM('Област2021 - многопрофилни болн:КОЦ'!C39)</f>
        <v>23</v>
      </c>
      <c r="D39" s="51">
        <f t="shared" si="7"/>
        <v>0.6553826864991167</v>
      </c>
      <c r="E39" s="54">
        <f t="shared" si="8"/>
        <v>0.7613373055279709</v>
      </c>
      <c r="F39" s="162">
        <f>SUM('Област2021 - многопрофилни болн:КОЦ'!F39)</f>
        <v>422</v>
      </c>
      <c r="G39" s="51">
        <f t="shared" si="9"/>
        <v>2.191046821943697</v>
      </c>
      <c r="H39" s="33">
        <f t="shared" si="10"/>
        <v>1.3784543019533546</v>
      </c>
      <c r="I39" s="165">
        <f t="shared" si="11"/>
        <v>445</v>
      </c>
      <c r="J39" s="51">
        <f t="shared" si="12"/>
        <v>1.9543601995643314</v>
      </c>
      <c r="K39" s="56">
        <f t="shared" si="13"/>
        <v>1.323026609186859</v>
      </c>
    </row>
    <row r="40" spans="1:11" s="7" customFormat="1" ht="15" customHeight="1">
      <c r="A40" s="4"/>
      <c r="B40" s="35" t="s">
        <v>34</v>
      </c>
      <c r="C40" s="166">
        <f>SUM('Област2021 - многопрофилни болн:КОЦ'!C40)</f>
        <v>6</v>
      </c>
      <c r="D40" s="60">
        <f t="shared" si="7"/>
        <v>0.17096939647803044</v>
      </c>
      <c r="E40" s="61">
        <f t="shared" si="8"/>
        <v>0.19860973187686196</v>
      </c>
      <c r="F40" s="165">
        <f>SUM('Област2021 - многопрофилни болн:КОЦ'!F40)</f>
        <v>91</v>
      </c>
      <c r="G40" s="60">
        <f t="shared" si="9"/>
        <v>0.47247692131961244</v>
      </c>
      <c r="H40" s="34">
        <f t="shared" si="10"/>
        <v>0.29724962435487035</v>
      </c>
      <c r="I40" s="166">
        <f t="shared" si="11"/>
        <v>97</v>
      </c>
      <c r="J40" s="60">
        <f t="shared" si="12"/>
        <v>0.4260066052982925</v>
      </c>
      <c r="K40" s="62">
        <f t="shared" si="13"/>
        <v>0.28839006986769733</v>
      </c>
    </row>
    <row r="41" spans="1:11" s="6" customFormat="1" ht="19.5" customHeight="1">
      <c r="A41" s="4"/>
      <c r="B41" s="35" t="s">
        <v>25</v>
      </c>
      <c r="C41" s="166">
        <f>SUM('Област2021 - многопрофилни болн:КОЦ'!C41)</f>
        <v>1</v>
      </c>
      <c r="D41" s="60">
        <f t="shared" si="7"/>
        <v>0.02849489941300507</v>
      </c>
      <c r="E41" s="61">
        <f t="shared" si="8"/>
        <v>0.033101621979477</v>
      </c>
      <c r="F41" s="165">
        <f>SUM('Област2021 - многопрофилни болн:КОЦ'!F41)</f>
        <v>22</v>
      </c>
      <c r="G41" s="60">
        <f t="shared" si="9"/>
        <v>0.11422518976957664</v>
      </c>
      <c r="H41" s="34">
        <f t="shared" si="10"/>
        <v>0.07186254654733129</v>
      </c>
      <c r="I41" s="166">
        <f t="shared" si="11"/>
        <v>23</v>
      </c>
      <c r="J41" s="60">
        <f t="shared" si="12"/>
        <v>0.10101187548310027</v>
      </c>
      <c r="K41" s="62">
        <f t="shared" si="13"/>
        <v>0.06838115058718597</v>
      </c>
    </row>
    <row r="42" spans="1:11" s="6" customFormat="1" ht="16.5" customHeight="1" thickBot="1">
      <c r="A42" s="5"/>
      <c r="B42" s="35" t="s">
        <v>35</v>
      </c>
      <c r="C42" s="167">
        <f>SUM('Област2021 - многопрофилни болн:КОЦ'!C42)</f>
        <v>38</v>
      </c>
      <c r="D42" s="57">
        <f t="shared" si="7"/>
        <v>1.0828061776941926</v>
      </c>
      <c r="E42" s="58">
        <f t="shared" si="8"/>
        <v>1.2578616352201257</v>
      </c>
      <c r="F42" s="163">
        <f>SUM('Област2021 - многопрофилни болн:КОЦ'!F42)</f>
        <v>789</v>
      </c>
      <c r="G42" s="57">
        <f t="shared" si="9"/>
        <v>4.096530669463453</v>
      </c>
      <c r="H42" s="31">
        <f t="shared" si="10"/>
        <v>2.577252237538381</v>
      </c>
      <c r="I42" s="163">
        <f t="shared" si="11"/>
        <v>827</v>
      </c>
      <c r="J42" s="57">
        <f t="shared" si="12"/>
        <v>3.6320356967184315</v>
      </c>
      <c r="K42" s="59">
        <f t="shared" si="13"/>
        <v>2.458748327634904</v>
      </c>
    </row>
    <row r="43" spans="1:11" s="6" customFormat="1" ht="22.5" customHeight="1" thickBot="1">
      <c r="A43" s="93" t="s">
        <v>21</v>
      </c>
      <c r="B43" s="86" t="s">
        <v>64</v>
      </c>
      <c r="C43" s="129">
        <f>SUM('Област2021 - многопрофилни болн:КОЦ'!C43)</f>
        <v>346</v>
      </c>
      <c r="D43" s="101">
        <f t="shared" si="7"/>
        <v>9.859235196899755</v>
      </c>
      <c r="E43" s="102">
        <f t="shared" si="8"/>
        <v>11.45316120489904</v>
      </c>
      <c r="F43" s="129">
        <f>SUM('Област2021 - многопрофилни болн:КОЦ'!F43)</f>
        <v>0</v>
      </c>
      <c r="G43" s="101">
        <f t="shared" si="9"/>
        <v>0</v>
      </c>
      <c r="H43" s="102">
        <f t="shared" si="10"/>
        <v>0</v>
      </c>
      <c r="I43" s="129">
        <f t="shared" si="11"/>
        <v>346</v>
      </c>
      <c r="J43" s="101">
        <f t="shared" si="12"/>
        <v>1.5195699529196824</v>
      </c>
      <c r="K43" s="177">
        <f t="shared" si="13"/>
        <v>1.0286903523115802</v>
      </c>
    </row>
    <row r="44" spans="1:11" s="6" customFormat="1" ht="27" customHeight="1">
      <c r="A44" s="9"/>
      <c r="B44" s="122" t="s">
        <v>81</v>
      </c>
      <c r="C44" s="162">
        <f>SUM('Област2021 - многопрофилни болн:КОЦ'!C44)</f>
        <v>50</v>
      </c>
      <c r="D44" s="51">
        <f t="shared" si="7"/>
        <v>1.4247449706502535</v>
      </c>
      <c r="E44" s="33">
        <f t="shared" si="8"/>
        <v>1.6550810989738498</v>
      </c>
      <c r="F44" s="128">
        <f>SUM('Област2021 - многопрофилни болн:КОЦ'!F44)</f>
        <v>0</v>
      </c>
      <c r="G44" s="51">
        <f t="shared" si="9"/>
        <v>0</v>
      </c>
      <c r="H44" s="33">
        <f t="shared" si="10"/>
        <v>0</v>
      </c>
      <c r="I44" s="165">
        <f t="shared" si="11"/>
        <v>50</v>
      </c>
      <c r="J44" s="51">
        <f t="shared" si="12"/>
        <v>0.21959103365891364</v>
      </c>
      <c r="K44" s="56">
        <f t="shared" si="13"/>
        <v>0.1486546751895347</v>
      </c>
    </row>
    <row r="45" spans="1:11" s="7" customFormat="1" ht="15" customHeight="1" thickBot="1">
      <c r="A45" s="4"/>
      <c r="B45" s="40" t="s">
        <v>80</v>
      </c>
      <c r="C45" s="163">
        <f>SUM('Област2021 - многопрофилни болн:КОЦ'!C45)</f>
        <v>34</v>
      </c>
      <c r="D45" s="74">
        <f t="shared" si="7"/>
        <v>0.9688265800421725</v>
      </c>
      <c r="E45" s="76">
        <f t="shared" si="8"/>
        <v>1.1254551473022179</v>
      </c>
      <c r="F45" s="131">
        <f>SUM('Област2021 - многопрофилни болн:КОЦ'!F45)</f>
        <v>0</v>
      </c>
      <c r="G45" s="74">
        <f t="shared" si="9"/>
        <v>0</v>
      </c>
      <c r="H45" s="76">
        <f t="shared" si="10"/>
        <v>0</v>
      </c>
      <c r="I45" s="168">
        <f t="shared" si="11"/>
        <v>34</v>
      </c>
      <c r="J45" s="74">
        <f t="shared" si="12"/>
        <v>0.14932190288806127</v>
      </c>
      <c r="K45" s="77">
        <f t="shared" si="13"/>
        <v>0.10108517912888361</v>
      </c>
    </row>
    <row r="46" spans="1:11" s="7" customFormat="1" ht="19.5" customHeight="1" thickBot="1">
      <c r="A46" s="93" t="s">
        <v>77</v>
      </c>
      <c r="B46" s="86" t="s">
        <v>63</v>
      </c>
      <c r="C46" s="129">
        <f>SUM('Област2021 - многопрофилни болн:КОЦ'!C46)</f>
        <v>8</v>
      </c>
      <c r="D46" s="184">
        <f t="shared" si="7"/>
        <v>0.22795919530404057</v>
      </c>
      <c r="E46" s="185">
        <f t="shared" si="8"/>
        <v>0.264812975835816</v>
      </c>
      <c r="F46" s="129">
        <f>SUM('Област2021 - многопрофилни болн:КОЦ'!F46)</f>
        <v>1</v>
      </c>
      <c r="G46" s="184">
        <f t="shared" si="9"/>
        <v>0.005192054080435301</v>
      </c>
      <c r="H46" s="102">
        <f t="shared" si="10"/>
        <v>0.0032664793885150583</v>
      </c>
      <c r="I46" s="178">
        <f t="shared" si="11"/>
        <v>9</v>
      </c>
      <c r="J46" s="184">
        <f t="shared" si="12"/>
        <v>0.03952638605860446</v>
      </c>
      <c r="K46" s="186">
        <f t="shared" si="13"/>
        <v>0.02675784153411625</v>
      </c>
    </row>
    <row r="47" spans="1:11" s="6" customFormat="1" ht="20.25" customHeight="1" thickBot="1">
      <c r="A47" s="93" t="s">
        <v>29</v>
      </c>
      <c r="B47" s="86" t="s">
        <v>65</v>
      </c>
      <c r="C47" s="129">
        <f>SUM('Област2021 - многопрофилни болн:КОЦ'!C47)</f>
        <v>147</v>
      </c>
      <c r="D47" s="101">
        <f t="shared" si="7"/>
        <v>4.188750213711746</v>
      </c>
      <c r="E47" s="102">
        <f t="shared" si="8"/>
        <v>4.865938430983118</v>
      </c>
      <c r="F47" s="129">
        <f>SUM('Област2021 - многопрофилни болн:КОЦ'!F47)</f>
        <v>496</v>
      </c>
      <c r="G47" s="101">
        <f t="shared" si="9"/>
        <v>2.5752588238959095</v>
      </c>
      <c r="H47" s="102">
        <f t="shared" si="10"/>
        <v>1.620173776703469</v>
      </c>
      <c r="I47" s="129">
        <f t="shared" si="11"/>
        <v>643</v>
      </c>
      <c r="J47" s="101">
        <f t="shared" si="12"/>
        <v>2.8239406928536295</v>
      </c>
      <c r="K47" s="177">
        <f t="shared" si="13"/>
        <v>1.9116991229374163</v>
      </c>
    </row>
    <row r="48" spans="1:11" s="6" customFormat="1" ht="16.5" customHeight="1" thickBot="1">
      <c r="A48" s="93" t="s">
        <v>30</v>
      </c>
      <c r="B48" s="86" t="s">
        <v>66</v>
      </c>
      <c r="C48" s="129">
        <f>SUM('Област2021 - многопрофилни болн:КОЦ'!C48)</f>
        <v>494</v>
      </c>
      <c r="D48" s="101">
        <f t="shared" si="7"/>
        <v>14.076480310024506</v>
      </c>
      <c r="E48" s="102">
        <f t="shared" si="8"/>
        <v>16.352201257861637</v>
      </c>
      <c r="F48" s="129">
        <f>SUM('Област2021 - многопрофилни болн:КОЦ'!F48)</f>
        <v>1463</v>
      </c>
      <c r="G48" s="101">
        <f t="shared" si="9"/>
        <v>7.595975119676846</v>
      </c>
      <c r="H48" s="102">
        <f t="shared" si="10"/>
        <v>4.778859345397531</v>
      </c>
      <c r="I48" s="129">
        <f t="shared" si="11"/>
        <v>1957</v>
      </c>
      <c r="J48" s="101">
        <f t="shared" si="12"/>
        <v>8.59479305740988</v>
      </c>
      <c r="K48" s="177">
        <f t="shared" si="13"/>
        <v>5.818343986918388</v>
      </c>
    </row>
    <row r="49" spans="1:11" s="7" customFormat="1" ht="19.5" customHeight="1">
      <c r="A49" s="4"/>
      <c r="B49" s="37" t="s">
        <v>67</v>
      </c>
      <c r="C49" s="162">
        <f>SUM('Област2021 - многопрофилни болн:КОЦ'!C49)</f>
        <v>51</v>
      </c>
      <c r="D49" s="51">
        <f t="shared" si="7"/>
        <v>1.4532398700632587</v>
      </c>
      <c r="E49" s="54">
        <f t="shared" si="8"/>
        <v>1.6881827209533267</v>
      </c>
      <c r="F49" s="162">
        <f>SUM('Област2021 - многопрофилни болн:КОЦ'!F49)</f>
        <v>243</v>
      </c>
      <c r="G49" s="51">
        <f t="shared" si="9"/>
        <v>1.2616691415457784</v>
      </c>
      <c r="H49" s="33">
        <f t="shared" si="10"/>
        <v>0.7937544914091592</v>
      </c>
      <c r="I49" s="165">
        <f t="shared" si="11"/>
        <v>294</v>
      </c>
      <c r="J49" s="51">
        <f t="shared" si="12"/>
        <v>1.2911952779144122</v>
      </c>
      <c r="K49" s="56">
        <f t="shared" si="13"/>
        <v>0.8740894901144641</v>
      </c>
    </row>
    <row r="50" spans="1:11" s="7" customFormat="1" ht="12.75" customHeight="1">
      <c r="A50" s="4"/>
      <c r="B50" s="200" t="s">
        <v>71</v>
      </c>
      <c r="C50" s="195">
        <f>SUM('Област2021 - многопрофилни болн:КОЦ'!C50)</f>
        <v>0</v>
      </c>
      <c r="D50" s="196">
        <f t="shared" si="7"/>
        <v>0</v>
      </c>
      <c r="E50" s="197">
        <f t="shared" si="8"/>
        <v>0</v>
      </c>
      <c r="F50" s="201">
        <f>SUM('Област2021 - многопрофилни болн:КОЦ'!F50)</f>
        <v>17</v>
      </c>
      <c r="G50" s="196">
        <f t="shared" si="9"/>
        <v>0.08826491936740014</v>
      </c>
      <c r="H50" s="198">
        <f t="shared" si="10"/>
        <v>0.055530149604755996</v>
      </c>
      <c r="I50" s="195">
        <f t="shared" si="11"/>
        <v>17</v>
      </c>
      <c r="J50" s="196">
        <f t="shared" si="12"/>
        <v>0.07466095144403063</v>
      </c>
      <c r="K50" s="199">
        <f t="shared" si="13"/>
        <v>0.050542589564441805</v>
      </c>
    </row>
    <row r="51" spans="1:11" s="6" customFormat="1" ht="21.75" customHeight="1">
      <c r="A51" s="4"/>
      <c r="B51" s="35" t="s">
        <v>68</v>
      </c>
      <c r="C51" s="166">
        <f>SUM('Област2021 - многопрофилни болн:КОЦ'!C51)</f>
        <v>6</v>
      </c>
      <c r="D51" s="60">
        <f t="shared" si="7"/>
        <v>0.17096939647803044</v>
      </c>
      <c r="E51" s="61">
        <f t="shared" si="8"/>
        <v>0.19860973187686196</v>
      </c>
      <c r="F51" s="166">
        <f>SUM('Област2021 - многопрофилни болн:КОЦ'!F51)</f>
        <v>92</v>
      </c>
      <c r="G51" s="60">
        <f t="shared" si="9"/>
        <v>0.47766897540004777</v>
      </c>
      <c r="H51" s="34">
        <f t="shared" si="10"/>
        <v>0.3005161037433854</v>
      </c>
      <c r="I51" s="166">
        <f t="shared" si="11"/>
        <v>98</v>
      </c>
      <c r="J51" s="60">
        <f t="shared" si="12"/>
        <v>0.4303984259714707</v>
      </c>
      <c r="K51" s="62">
        <f t="shared" si="13"/>
        <v>0.29136316337148804</v>
      </c>
    </row>
    <row r="52" spans="1:11" ht="12.75" customHeight="1">
      <c r="A52" s="4"/>
      <c r="B52" s="200" t="s">
        <v>72</v>
      </c>
      <c r="C52" s="195">
        <f>SUM('Област2021 - многопрофилни болн:КОЦ'!C52)</f>
        <v>1</v>
      </c>
      <c r="D52" s="196">
        <f t="shared" si="7"/>
        <v>0.02849489941300507</v>
      </c>
      <c r="E52" s="197">
        <f t="shared" si="8"/>
        <v>0.033101621979477</v>
      </c>
      <c r="F52" s="195">
        <f>SUM('Област2021 - многопрофилни болн:КОЦ'!F52)</f>
        <v>40</v>
      </c>
      <c r="G52" s="196">
        <f t="shared" si="9"/>
        <v>0.20768216321741206</v>
      </c>
      <c r="H52" s="198">
        <f t="shared" si="10"/>
        <v>0.13065917554060233</v>
      </c>
      <c r="I52" s="195">
        <f t="shared" si="11"/>
        <v>41</v>
      </c>
      <c r="J52" s="196">
        <f t="shared" si="12"/>
        <v>0.18006464760030919</v>
      </c>
      <c r="K52" s="199">
        <f t="shared" si="13"/>
        <v>0.12189683365541847</v>
      </c>
    </row>
    <row r="53" spans="1:11" ht="18" customHeight="1">
      <c r="A53" s="4"/>
      <c r="B53" s="35" t="s">
        <v>69</v>
      </c>
      <c r="C53" s="166">
        <f>SUM('Област2021 - многопрофилни болн:КОЦ'!C53)</f>
        <v>81</v>
      </c>
      <c r="D53" s="60">
        <f t="shared" si="7"/>
        <v>2.308086852453411</v>
      </c>
      <c r="E53" s="61">
        <f t="shared" si="8"/>
        <v>2.6812313803376364</v>
      </c>
      <c r="F53" s="166">
        <f>SUM('Област2021 - многопрофилни болн:КОЦ'!F53)</f>
        <v>375</v>
      </c>
      <c r="G53" s="60">
        <f t="shared" si="9"/>
        <v>1.9470202801632381</v>
      </c>
      <c r="H53" s="34">
        <f t="shared" si="10"/>
        <v>1.224929770693147</v>
      </c>
      <c r="I53" s="166">
        <f t="shared" si="11"/>
        <v>456</v>
      </c>
      <c r="J53" s="60">
        <f t="shared" si="12"/>
        <v>2.0026702269692924</v>
      </c>
      <c r="K53" s="62">
        <f t="shared" si="13"/>
        <v>1.3557306377285565</v>
      </c>
    </row>
    <row r="54" spans="1:11" ht="12.75" customHeight="1">
      <c r="A54" s="4"/>
      <c r="B54" s="200" t="s">
        <v>73</v>
      </c>
      <c r="C54" s="195">
        <f>SUM('Област2021 - многопрофилни болн:КОЦ'!C54)</f>
        <v>72</v>
      </c>
      <c r="D54" s="196">
        <f t="shared" si="7"/>
        <v>2.0516327577363653</v>
      </c>
      <c r="E54" s="197">
        <f t="shared" si="8"/>
        <v>2.3833167825223436</v>
      </c>
      <c r="F54" s="195">
        <f>SUM('Област2021 - многопрофилни болн:КОЦ'!F54)</f>
        <v>219</v>
      </c>
      <c r="G54" s="196">
        <f t="shared" si="9"/>
        <v>1.1370598436153312</v>
      </c>
      <c r="H54" s="198">
        <f t="shared" si="10"/>
        <v>0.7153589860847978</v>
      </c>
      <c r="I54" s="195">
        <f t="shared" si="11"/>
        <v>291</v>
      </c>
      <c r="J54" s="196">
        <f t="shared" si="12"/>
        <v>1.2780198158948775</v>
      </c>
      <c r="K54" s="199">
        <f t="shared" si="13"/>
        <v>0.865170209603092</v>
      </c>
    </row>
    <row r="55" spans="1:11" ht="18.75" customHeight="1">
      <c r="A55" s="4"/>
      <c r="B55" s="35" t="s">
        <v>70</v>
      </c>
      <c r="C55" s="166">
        <f>SUM('Област2021 - многопрофилни болн:КОЦ'!C55)</f>
        <v>16</v>
      </c>
      <c r="D55" s="60">
        <f t="shared" si="7"/>
        <v>0.45591839060808115</v>
      </c>
      <c r="E55" s="61">
        <f t="shared" si="8"/>
        <v>0.529625951671632</v>
      </c>
      <c r="F55" s="165">
        <f>SUM('Област2021 - многопрофилни болн:КОЦ'!F55)</f>
        <v>444</v>
      </c>
      <c r="G55" s="60">
        <f t="shared" si="9"/>
        <v>2.305272011713274</v>
      </c>
      <c r="H55" s="34">
        <f t="shared" si="10"/>
        <v>1.4503168485006859</v>
      </c>
      <c r="I55" s="166">
        <f t="shared" si="11"/>
        <v>460</v>
      </c>
      <c r="J55" s="60">
        <f t="shared" si="12"/>
        <v>2.0202375096620053</v>
      </c>
      <c r="K55" s="62">
        <f t="shared" si="13"/>
        <v>1.3676230117437194</v>
      </c>
    </row>
    <row r="56" spans="1:11" ht="11.25" customHeight="1">
      <c r="A56" s="4"/>
      <c r="B56" s="35" t="s">
        <v>74</v>
      </c>
      <c r="C56" s="195">
        <f>SUM('Област2021 - многопрофилни болн:КОЦ'!C56)</f>
        <v>15</v>
      </c>
      <c r="D56" s="196">
        <f t="shared" si="7"/>
        <v>0.42742349119507606</v>
      </c>
      <c r="E56" s="197">
        <f t="shared" si="8"/>
        <v>0.49652432969215493</v>
      </c>
      <c r="F56" s="195">
        <f>SUM('Област2021 - многопрофилни болн:КОЦ'!F56)</f>
        <v>367</v>
      </c>
      <c r="G56" s="196">
        <f t="shared" si="9"/>
        <v>1.9054838475197557</v>
      </c>
      <c r="H56" s="198">
        <f t="shared" si="10"/>
        <v>1.1987979355850265</v>
      </c>
      <c r="I56" s="195">
        <f t="shared" si="11"/>
        <v>382</v>
      </c>
      <c r="J56" s="196">
        <f t="shared" si="12"/>
        <v>1.6776754971541001</v>
      </c>
      <c r="K56" s="199">
        <f t="shared" si="13"/>
        <v>1.1357217184480453</v>
      </c>
    </row>
    <row r="57" spans="1:11" ht="17.25" customHeight="1" thickBot="1">
      <c r="A57" s="4"/>
      <c r="B57" s="39" t="s">
        <v>33</v>
      </c>
      <c r="C57" s="167">
        <f>SUM('Област2021 - многопрофилни болн:КОЦ'!C57)</f>
        <v>36</v>
      </c>
      <c r="D57" s="66">
        <f t="shared" si="7"/>
        <v>1.0258163788681827</v>
      </c>
      <c r="E57" s="67">
        <f t="shared" si="8"/>
        <v>1.1916583912611718</v>
      </c>
      <c r="F57" s="167">
        <f>SUM('Област2021 - многопрофилни болн:КОЦ'!F57)</f>
        <v>54</v>
      </c>
      <c r="G57" s="66">
        <f t="shared" si="9"/>
        <v>0.2803709203435063</v>
      </c>
      <c r="H57" s="67">
        <f t="shared" si="10"/>
        <v>0.17638988697981317</v>
      </c>
      <c r="I57" s="169">
        <f t="shared" si="11"/>
        <v>90</v>
      </c>
      <c r="J57" s="66">
        <f t="shared" si="12"/>
        <v>0.39526386058604457</v>
      </c>
      <c r="K57" s="69">
        <f t="shared" si="13"/>
        <v>0.2675784153411625</v>
      </c>
    </row>
    <row r="58" spans="1:11" s="6" customFormat="1" ht="21" customHeight="1" thickBot="1">
      <c r="A58" s="93" t="s">
        <v>90</v>
      </c>
      <c r="B58" s="86" t="s">
        <v>89</v>
      </c>
      <c r="C58" s="87">
        <f>SUM('Област2021 - многопрофилни болн:КОЦ'!C58)</f>
        <v>83</v>
      </c>
      <c r="D58" s="88">
        <f t="shared" si="7"/>
        <v>2.365076651279421</v>
      </c>
      <c r="E58" s="89">
        <f>C58*100/C$61</f>
        <v>2.7474346242965906</v>
      </c>
      <c r="F58" s="129">
        <f>SUM('Област2021 - многопрофилни болн:КОЦ'!F58)</f>
        <v>5782</v>
      </c>
      <c r="G58" s="88">
        <f t="shared" si="9"/>
        <v>30.020456693076916</v>
      </c>
      <c r="H58" s="89">
        <f>F58*100/F$61</f>
        <v>18.88678382439407</v>
      </c>
      <c r="I58" s="129">
        <f>SUM('Област2021 - многопрофилни болн:КОЦ'!I58)</f>
        <v>5865</v>
      </c>
      <c r="J58" s="88">
        <f t="shared" si="12"/>
        <v>25.75802824819057</v>
      </c>
      <c r="K58" s="91">
        <f>I58*100/I$61</f>
        <v>17.437193399732422</v>
      </c>
    </row>
    <row r="59" spans="1:11" s="1" customFormat="1" ht="14.25">
      <c r="A59" s="4"/>
      <c r="B59" s="37" t="s">
        <v>91</v>
      </c>
      <c r="C59" s="162">
        <f>SUM('Област2021 - многопрофилни болн:КОЦ'!C59)</f>
        <v>82</v>
      </c>
      <c r="D59" s="17">
        <f t="shared" si="7"/>
        <v>2.336581751866416</v>
      </c>
      <c r="E59" s="29">
        <f>C59*100/C$61</f>
        <v>2.7143330023171135</v>
      </c>
      <c r="F59" s="166">
        <f>SUM('Област2021 - многопрофилни болн:КОЦ'!F59)</f>
        <v>5512</v>
      </c>
      <c r="G59" s="17">
        <f t="shared" si="9"/>
        <v>28.618602091359385</v>
      </c>
      <c r="H59" s="29">
        <f>F59*100/F$61</f>
        <v>18.004834389495002</v>
      </c>
      <c r="I59" s="132">
        <f>SUM('Област2021 - многопрофилни болн:КОЦ'!I59)</f>
        <v>5594</v>
      </c>
      <c r="J59" s="17">
        <f t="shared" si="12"/>
        <v>24.567844845759257</v>
      </c>
      <c r="K59" s="18">
        <f>I59*100/I$61</f>
        <v>16.631485060205144</v>
      </c>
    </row>
    <row r="60" spans="1:11" s="1" customFormat="1" ht="15" thickBot="1">
      <c r="A60" s="22"/>
      <c r="B60" s="227" t="s">
        <v>92</v>
      </c>
      <c r="C60" s="113">
        <f>SUM('Област2021 - многопрофилни болн:КОЦ'!C60)</f>
        <v>1</v>
      </c>
      <c r="D60" s="17">
        <f t="shared" si="7"/>
        <v>0.02849489941300507</v>
      </c>
      <c r="E60" s="29">
        <f>C60*100/C$61</f>
        <v>0.033101621979477</v>
      </c>
      <c r="F60" s="166">
        <f>SUM('Област2021 - многопрофилни болн:КОЦ'!F60)</f>
        <v>246</v>
      </c>
      <c r="G60" s="17">
        <f t="shared" si="9"/>
        <v>1.2772453037870843</v>
      </c>
      <c r="H60" s="29">
        <f>F60*100/F$61</f>
        <v>0.8035539295747044</v>
      </c>
      <c r="I60" s="132">
        <f>SUM('Област2021 - многопрофилни болн:КОЦ'!I60)</f>
        <v>247</v>
      </c>
      <c r="J60" s="17">
        <f t="shared" si="12"/>
        <v>1.0847797062750333</v>
      </c>
      <c r="K60" s="18">
        <f>I60*100/I$61</f>
        <v>0.7343540954363015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3021</v>
      </c>
      <c r="D61" s="204">
        <f t="shared" si="7"/>
        <v>86.08309112668832</v>
      </c>
      <c r="E61" s="89"/>
      <c r="F61" s="139">
        <f>F48+F47+F46+F43+F38+F34+F33+F32+F27+F22+F18+F17+F16+F14+F13+F11+F10+F8+F5+F58</f>
        <v>30614</v>
      </c>
      <c r="G61" s="204">
        <f t="shared" si="9"/>
        <v>158.94954361844634</v>
      </c>
      <c r="H61" s="89"/>
      <c r="I61" s="139">
        <f>I48+I47+I46+I43+I38+I34+I33+I32+I27+I22+I18+I17+I16+I14+I13+I11+I10+I8+I5+I58</f>
        <v>33635</v>
      </c>
      <c r="J61" s="204">
        <f t="shared" si="12"/>
        <v>147.7188883423512</v>
      </c>
      <c r="K61" s="91"/>
    </row>
  </sheetData>
  <sheetProtection/>
  <mergeCells count="2">
    <mergeCell ref="B3:B4"/>
    <mergeCell ref="A1:K1"/>
  </mergeCells>
  <printOptions horizontalCentered="1" verticalCentered="1"/>
  <pageMargins left="0.2362204724409449" right="0.2362204724409449" top="0.52" bottom="0.4330708661417323" header="0.25" footer="0.2362204724409449"/>
  <pageSetup blackAndWhite="1" horizontalDpi="600" verticalDpi="600" orientation="landscape" paperSize="9" r:id="rId1"/>
  <headerFooter alignWithMargins="0">
    <oddFooter>&amp;L&amp;9&amp;Z&amp;10  &amp;"Tahoma,Обикновен"&amp;F   (&amp;"Tahoma,Курсив" oblast )&amp;R&amp;P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62"/>
  <sheetViews>
    <sheetView zoomScale="106" zoomScaleNormal="106" zoomScalePageLayoutView="0" workbookViewId="0" topLeftCell="A1">
      <pane ySplit="4" topLeftCell="A35" activePane="bottomLeft" state="frozen"/>
      <selection pane="topLeft" activeCell="A1" sqref="A1"/>
      <selection pane="bottomLeft" activeCell="I5" sqref="I5:I60"/>
    </sheetView>
  </sheetViews>
  <sheetFormatPr defaultColWidth="9.00390625" defaultRowHeight="12.75"/>
  <cols>
    <col min="1" max="1" width="6.875" style="0" customWidth="1"/>
    <col min="2" max="2" width="52.25390625" style="10" customWidth="1"/>
    <col min="3" max="3" width="10.00390625" style="48" customWidth="1"/>
    <col min="4" max="4" width="11.00390625" style="48" customWidth="1"/>
    <col min="5" max="5" width="9.00390625" style="48" customWidth="1"/>
    <col min="6" max="6" width="10.375" style="48" customWidth="1"/>
    <col min="7" max="7" width="9.875" style="48" customWidth="1"/>
    <col min="8" max="8" width="8.125" style="48" customWidth="1"/>
    <col min="9" max="9" width="10.75390625" style="48" customWidth="1"/>
    <col min="10" max="10" width="10.375" style="48" customWidth="1"/>
    <col min="11" max="11" width="8.125" style="48" customWidth="1"/>
  </cols>
  <sheetData>
    <row r="1" spans="1:11" ht="18.75" customHeight="1">
      <c r="A1" s="237" t="s">
        <v>94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20.25" customHeight="1" thickBot="1">
      <c r="A2" s="20"/>
      <c r="B2" s="21"/>
      <c r="C2" s="44"/>
      <c r="D2" s="220">
        <v>13456</v>
      </c>
      <c r="E2" s="221"/>
      <c r="F2" s="222"/>
      <c r="G2" s="223">
        <v>71686.5</v>
      </c>
      <c r="H2" s="221"/>
      <c r="I2" s="222"/>
      <c r="J2" s="220">
        <f>SUM(D2:G2)</f>
        <v>85142.5</v>
      </c>
      <c r="K2" s="221"/>
    </row>
    <row r="3" spans="1:11" ht="18.75" customHeight="1">
      <c r="A3" s="239" t="s">
        <v>24</v>
      </c>
      <c r="B3" s="241" t="s">
        <v>5</v>
      </c>
      <c r="C3" s="46" t="s">
        <v>1</v>
      </c>
      <c r="D3" s="45"/>
      <c r="E3" s="45"/>
      <c r="F3" s="46" t="s">
        <v>2</v>
      </c>
      <c r="G3" s="45"/>
      <c r="H3" s="45"/>
      <c r="I3" s="46" t="s">
        <v>3</v>
      </c>
      <c r="J3" s="45"/>
      <c r="K3" s="47"/>
    </row>
    <row r="4" spans="1:11" ht="27.75" customHeight="1" thickBot="1">
      <c r="A4" s="240"/>
      <c r="B4" s="242"/>
      <c r="C4" s="120" t="s">
        <v>6</v>
      </c>
      <c r="D4" s="118" t="s">
        <v>7</v>
      </c>
      <c r="E4" s="119" t="s">
        <v>8</v>
      </c>
      <c r="F4" s="120" t="s">
        <v>6</v>
      </c>
      <c r="G4" s="118" t="s">
        <v>7</v>
      </c>
      <c r="H4" s="119" t="s">
        <v>8</v>
      </c>
      <c r="I4" s="120" t="s">
        <v>6</v>
      </c>
      <c r="J4" s="118" t="s">
        <v>7</v>
      </c>
      <c r="K4" s="121" t="s">
        <v>8</v>
      </c>
    </row>
    <row r="5" spans="1:11" ht="18" customHeight="1" thickBot="1">
      <c r="A5" s="99" t="s">
        <v>9</v>
      </c>
      <c r="B5" s="205" t="s">
        <v>26</v>
      </c>
      <c r="C5" s="90">
        <v>88</v>
      </c>
      <c r="D5" s="88">
        <f aca="true" t="shared" si="0" ref="D5:D61">C5*1000/$D$2</f>
        <v>6.539833531510107</v>
      </c>
      <c r="E5" s="89">
        <f aca="true" t="shared" si="1" ref="E5:E56">C5*100/C$61</f>
        <v>4.685835995740149</v>
      </c>
      <c r="F5" s="78">
        <f>I5-C5</f>
        <v>333</v>
      </c>
      <c r="G5" s="88">
        <f aca="true" t="shared" si="2" ref="G5:G61">F5*1000/$G$2</f>
        <v>4.645226088594087</v>
      </c>
      <c r="H5" s="89">
        <f aca="true" t="shared" si="3" ref="H5:H56">F5*100/F$61</f>
        <v>2.7632561613144135</v>
      </c>
      <c r="I5" s="139">
        <v>421</v>
      </c>
      <c r="J5" s="88">
        <f aca="true" t="shared" si="4" ref="J5:J61">I5*1000/$J$2</f>
        <v>4.944651613471533</v>
      </c>
      <c r="K5" s="91">
        <f aca="true" t="shared" si="5" ref="K5:K60">I5*100/I$61</f>
        <v>3.0224711034532272</v>
      </c>
    </row>
    <row r="6" spans="1:11" s="1" customFormat="1" ht="15.75" customHeight="1">
      <c r="A6" s="4"/>
      <c r="B6" s="206" t="s">
        <v>36</v>
      </c>
      <c r="C6" s="109">
        <v>78</v>
      </c>
      <c r="D6" s="17">
        <f t="shared" si="0"/>
        <v>5.79667063020214</v>
      </c>
      <c r="E6" s="29">
        <f t="shared" si="1"/>
        <v>4.15335463258786</v>
      </c>
      <c r="F6" s="81">
        <f aca="true" t="shared" si="6" ref="F6:F60">I6-C6</f>
        <v>198</v>
      </c>
      <c r="G6" s="17">
        <f t="shared" si="2"/>
        <v>2.7620263229478352</v>
      </c>
      <c r="H6" s="29">
        <f t="shared" si="3"/>
        <v>1.6430171769977595</v>
      </c>
      <c r="I6" s="132">
        <v>276</v>
      </c>
      <c r="J6" s="17">
        <f t="shared" si="4"/>
        <v>3.241624335672549</v>
      </c>
      <c r="K6" s="18">
        <f t="shared" si="5"/>
        <v>1.9814774930002155</v>
      </c>
    </row>
    <row r="7" spans="1:11" s="1" customFormat="1" ht="15" customHeight="1" thickBot="1">
      <c r="A7" s="4"/>
      <c r="B7" s="207" t="s">
        <v>37</v>
      </c>
      <c r="C7" s="110"/>
      <c r="D7" s="11">
        <f t="shared" si="0"/>
        <v>0</v>
      </c>
      <c r="E7" s="30">
        <f t="shared" si="1"/>
        <v>0</v>
      </c>
      <c r="F7" s="111">
        <f t="shared" si="6"/>
        <v>0</v>
      </c>
      <c r="G7" s="13">
        <f t="shared" si="2"/>
        <v>0</v>
      </c>
      <c r="H7" s="32">
        <f t="shared" si="3"/>
        <v>0</v>
      </c>
      <c r="I7" s="134"/>
      <c r="J7" s="13">
        <f t="shared" si="4"/>
        <v>0</v>
      </c>
      <c r="K7" s="12">
        <f t="shared" si="5"/>
        <v>0</v>
      </c>
    </row>
    <row r="8" spans="1:11" ht="14.25" customHeight="1" thickBot="1">
      <c r="A8" s="99" t="s">
        <v>10</v>
      </c>
      <c r="B8" s="208" t="s">
        <v>38</v>
      </c>
      <c r="C8" s="87">
        <v>1</v>
      </c>
      <c r="D8" s="88">
        <f t="shared" si="0"/>
        <v>0.07431629013079667</v>
      </c>
      <c r="E8" s="89">
        <f t="shared" si="1"/>
        <v>0.05324813631522897</v>
      </c>
      <c r="F8" s="78">
        <f t="shared" si="6"/>
        <v>404</v>
      </c>
      <c r="G8" s="88">
        <f t="shared" si="2"/>
        <v>5.635649669045078</v>
      </c>
      <c r="H8" s="89">
        <f t="shared" si="3"/>
        <v>3.352418886399469</v>
      </c>
      <c r="I8" s="139">
        <v>405</v>
      </c>
      <c r="J8" s="88">
        <f t="shared" si="4"/>
        <v>4.756731362128197</v>
      </c>
      <c r="K8" s="91">
        <f t="shared" si="5"/>
        <v>2.9076028429894465</v>
      </c>
    </row>
    <row r="9" spans="1:11" s="1" customFormat="1" ht="15" customHeight="1" thickBot="1">
      <c r="A9" s="15"/>
      <c r="B9" s="206" t="s">
        <v>39</v>
      </c>
      <c r="C9" s="109"/>
      <c r="D9" s="17">
        <f t="shared" si="0"/>
        <v>0</v>
      </c>
      <c r="E9" s="29">
        <f t="shared" si="1"/>
        <v>0</v>
      </c>
      <c r="F9" s="111">
        <f t="shared" si="6"/>
        <v>152</v>
      </c>
      <c r="G9" s="17">
        <f t="shared" si="2"/>
        <v>2.1203434398387424</v>
      </c>
      <c r="H9" s="29">
        <f t="shared" si="3"/>
        <v>1.2613061156750478</v>
      </c>
      <c r="I9" s="132">
        <v>152</v>
      </c>
      <c r="J9" s="17">
        <f t="shared" si="4"/>
        <v>1.7852423877616936</v>
      </c>
      <c r="K9" s="18">
        <f t="shared" si="5"/>
        <v>1.0912484744059157</v>
      </c>
    </row>
    <row r="10" spans="1:11" s="6" customFormat="1" ht="15.75" customHeight="1" thickBot="1">
      <c r="A10" s="99" t="s">
        <v>11</v>
      </c>
      <c r="B10" s="209" t="s">
        <v>40</v>
      </c>
      <c r="C10" s="87"/>
      <c r="D10" s="88">
        <f t="shared" si="0"/>
        <v>0</v>
      </c>
      <c r="E10" s="89">
        <f t="shared" si="1"/>
        <v>0</v>
      </c>
      <c r="F10" s="78">
        <f t="shared" si="6"/>
        <v>133</v>
      </c>
      <c r="G10" s="88">
        <f t="shared" si="2"/>
        <v>1.8553005098588995</v>
      </c>
      <c r="H10" s="89">
        <f t="shared" si="3"/>
        <v>1.1036428512156669</v>
      </c>
      <c r="I10" s="139">
        <v>133</v>
      </c>
      <c r="J10" s="88">
        <f t="shared" si="4"/>
        <v>1.562087089291482</v>
      </c>
      <c r="K10" s="91">
        <f t="shared" si="5"/>
        <v>0.9548424151051762</v>
      </c>
    </row>
    <row r="11" spans="1:11" s="6" customFormat="1" ht="30" customHeight="1" thickBot="1">
      <c r="A11" s="93" t="s">
        <v>12</v>
      </c>
      <c r="B11" s="209" t="s">
        <v>41</v>
      </c>
      <c r="C11" s="87">
        <v>5</v>
      </c>
      <c r="D11" s="88">
        <f t="shared" si="0"/>
        <v>0.37158145065398335</v>
      </c>
      <c r="E11" s="89">
        <f t="shared" si="1"/>
        <v>0.26624068157614483</v>
      </c>
      <c r="F11" s="78">
        <f t="shared" si="6"/>
        <v>106</v>
      </c>
      <c r="G11" s="88">
        <f t="shared" si="2"/>
        <v>1.4786605567296491</v>
      </c>
      <c r="H11" s="89">
        <f t="shared" si="3"/>
        <v>0.8795950543523359</v>
      </c>
      <c r="I11" s="139">
        <v>111</v>
      </c>
      <c r="J11" s="88">
        <f t="shared" si="4"/>
        <v>1.3036967436943947</v>
      </c>
      <c r="K11" s="91">
        <f t="shared" si="5"/>
        <v>0.7968985569674779</v>
      </c>
    </row>
    <row r="12" spans="1:11" s="6" customFormat="1" ht="16.5" customHeight="1" thickBot="1">
      <c r="A12" s="16"/>
      <c r="B12" s="210" t="s">
        <v>78</v>
      </c>
      <c r="C12" s="113">
        <v>5</v>
      </c>
      <c r="D12" s="27">
        <f t="shared" si="0"/>
        <v>0.37158145065398335</v>
      </c>
      <c r="E12" s="31">
        <f t="shared" si="1"/>
        <v>0.26624068157614483</v>
      </c>
      <c r="F12" s="111">
        <f t="shared" si="6"/>
        <v>103</v>
      </c>
      <c r="G12" s="27">
        <f t="shared" si="2"/>
        <v>1.4368116730486213</v>
      </c>
      <c r="H12" s="31">
        <f t="shared" si="3"/>
        <v>0.8547008547008547</v>
      </c>
      <c r="I12" s="127">
        <v>108</v>
      </c>
      <c r="J12" s="27">
        <f t="shared" si="4"/>
        <v>1.268461696567519</v>
      </c>
      <c r="K12" s="28">
        <f t="shared" si="5"/>
        <v>0.7753607581305191</v>
      </c>
    </row>
    <row r="13" spans="1:11" s="6" customFormat="1" ht="16.5" customHeight="1" thickBot="1">
      <c r="A13" s="93" t="s">
        <v>13</v>
      </c>
      <c r="B13" s="208" t="s">
        <v>42</v>
      </c>
      <c r="C13" s="95"/>
      <c r="D13" s="96">
        <f t="shared" si="0"/>
        <v>0</v>
      </c>
      <c r="E13" s="97">
        <f t="shared" si="1"/>
        <v>0</v>
      </c>
      <c r="F13" s="78">
        <f t="shared" si="6"/>
        <v>0</v>
      </c>
      <c r="G13" s="96">
        <f t="shared" si="2"/>
        <v>0</v>
      </c>
      <c r="H13" s="97">
        <f t="shared" si="3"/>
        <v>0</v>
      </c>
      <c r="I13" s="157"/>
      <c r="J13" s="96">
        <f t="shared" si="4"/>
        <v>0</v>
      </c>
      <c r="K13" s="98">
        <f t="shared" si="5"/>
        <v>0</v>
      </c>
    </row>
    <row r="14" spans="1:11" s="6" customFormat="1" ht="20.25" customHeight="1" thickBot="1">
      <c r="A14" s="93" t="s">
        <v>14</v>
      </c>
      <c r="B14" s="209" t="s">
        <v>43</v>
      </c>
      <c r="C14" s="87">
        <v>3</v>
      </c>
      <c r="D14" s="88">
        <f t="shared" si="0"/>
        <v>0.22294887039239</v>
      </c>
      <c r="E14" s="89">
        <f t="shared" si="1"/>
        <v>0.1597444089456869</v>
      </c>
      <c r="F14" s="78">
        <f t="shared" si="6"/>
        <v>285</v>
      </c>
      <c r="G14" s="88">
        <f t="shared" si="2"/>
        <v>3.9756439496976417</v>
      </c>
      <c r="H14" s="89">
        <f t="shared" si="3"/>
        <v>2.3649489668907147</v>
      </c>
      <c r="I14" s="139">
        <v>288</v>
      </c>
      <c r="J14" s="88">
        <f t="shared" si="4"/>
        <v>3.3825645241800513</v>
      </c>
      <c r="K14" s="107">
        <f t="shared" si="5"/>
        <v>2.067628688348051</v>
      </c>
    </row>
    <row r="15" spans="1:11" s="1" customFormat="1" ht="13.5" customHeight="1" thickBot="1">
      <c r="A15" s="4"/>
      <c r="B15" s="211" t="s">
        <v>44</v>
      </c>
      <c r="C15" s="114"/>
      <c r="D15" s="13">
        <f t="shared" si="0"/>
        <v>0</v>
      </c>
      <c r="E15" s="32">
        <f t="shared" si="1"/>
        <v>0</v>
      </c>
      <c r="F15" s="111">
        <f t="shared" si="6"/>
        <v>0</v>
      </c>
      <c r="G15" s="13">
        <f t="shared" si="2"/>
        <v>0</v>
      </c>
      <c r="H15" s="32">
        <f t="shared" si="3"/>
        <v>0</v>
      </c>
      <c r="I15" s="134"/>
      <c r="J15" s="13">
        <f t="shared" si="4"/>
        <v>0</v>
      </c>
      <c r="K15" s="19">
        <f t="shared" si="5"/>
        <v>0</v>
      </c>
    </row>
    <row r="16" spans="1:11" s="1" customFormat="1" ht="15.75" customHeight="1" thickBot="1">
      <c r="A16" s="99" t="s">
        <v>15</v>
      </c>
      <c r="B16" s="208" t="s">
        <v>27</v>
      </c>
      <c r="C16" s="100">
        <v>11</v>
      </c>
      <c r="D16" s="101">
        <f t="shared" si="0"/>
        <v>0.8174791914387634</v>
      </c>
      <c r="E16" s="102">
        <f t="shared" si="1"/>
        <v>0.5857294994675186</v>
      </c>
      <c r="F16" s="78">
        <f t="shared" si="6"/>
        <v>595</v>
      </c>
      <c r="G16" s="101">
        <f t="shared" si="2"/>
        <v>8.300028596737182</v>
      </c>
      <c r="H16" s="102">
        <f t="shared" si="3"/>
        <v>4.937349597543772</v>
      </c>
      <c r="I16" s="129">
        <v>606</v>
      </c>
      <c r="J16" s="101">
        <f t="shared" si="4"/>
        <v>7.117479519628858</v>
      </c>
      <c r="K16" s="103">
        <f t="shared" si="5"/>
        <v>4.35063536506569</v>
      </c>
    </row>
    <row r="17" spans="1:11" s="6" customFormat="1" ht="15.75" customHeight="1" thickBot="1">
      <c r="A17" s="104" t="s">
        <v>16</v>
      </c>
      <c r="B17" s="209" t="s">
        <v>45</v>
      </c>
      <c r="C17" s="87"/>
      <c r="D17" s="88">
        <f t="shared" si="0"/>
        <v>0</v>
      </c>
      <c r="E17" s="89">
        <f t="shared" si="1"/>
        <v>0</v>
      </c>
      <c r="F17" s="79">
        <f t="shared" si="6"/>
        <v>0</v>
      </c>
      <c r="G17" s="88">
        <f t="shared" si="2"/>
        <v>0</v>
      </c>
      <c r="H17" s="89">
        <f t="shared" si="3"/>
        <v>0</v>
      </c>
      <c r="I17" s="139"/>
      <c r="J17" s="88">
        <f t="shared" si="4"/>
        <v>0</v>
      </c>
      <c r="K17" s="91">
        <f t="shared" si="5"/>
        <v>0</v>
      </c>
    </row>
    <row r="18" spans="1:11" s="6" customFormat="1" ht="15.75" customHeight="1" thickBot="1">
      <c r="A18" s="93" t="s">
        <v>17</v>
      </c>
      <c r="B18" s="212" t="s">
        <v>46</v>
      </c>
      <c r="C18" s="87"/>
      <c r="D18" s="151">
        <f t="shared" si="0"/>
        <v>0</v>
      </c>
      <c r="E18" s="89">
        <f t="shared" si="1"/>
        <v>0</v>
      </c>
      <c r="F18" s="78">
        <f t="shared" si="6"/>
        <v>2841</v>
      </c>
      <c r="G18" s="151">
        <f t="shared" si="2"/>
        <v>39.63089284593333</v>
      </c>
      <c r="H18" s="89">
        <f t="shared" si="3"/>
        <v>23.5748070699527</v>
      </c>
      <c r="I18" s="158">
        <v>2841</v>
      </c>
      <c r="J18" s="151">
        <f t="shared" si="4"/>
        <v>33.36758962915113</v>
      </c>
      <c r="K18" s="152">
        <f t="shared" si="5"/>
        <v>20.396295498600043</v>
      </c>
    </row>
    <row r="19" spans="1:11" s="1" customFormat="1" ht="15" customHeight="1">
      <c r="A19" s="4"/>
      <c r="B19" s="213" t="s">
        <v>47</v>
      </c>
      <c r="C19" s="109"/>
      <c r="D19" s="11">
        <f t="shared" si="0"/>
        <v>0</v>
      </c>
      <c r="E19" s="29">
        <f t="shared" si="1"/>
        <v>0</v>
      </c>
      <c r="F19" s="81">
        <f t="shared" si="6"/>
        <v>1</v>
      </c>
      <c r="G19" s="11">
        <f t="shared" si="2"/>
        <v>0.013949627893675936</v>
      </c>
      <c r="H19" s="29">
        <f t="shared" si="3"/>
        <v>0.008298066550493735</v>
      </c>
      <c r="I19" s="126">
        <v>1</v>
      </c>
      <c r="J19" s="11">
        <f t="shared" si="4"/>
        <v>0.011745015708958511</v>
      </c>
      <c r="K19" s="12">
        <f t="shared" si="5"/>
        <v>0.007179266278986287</v>
      </c>
    </row>
    <row r="20" spans="1:11" s="1" customFormat="1" ht="14.25" customHeight="1">
      <c r="A20" s="4"/>
      <c r="B20" s="213" t="s">
        <v>48</v>
      </c>
      <c r="C20" s="80"/>
      <c r="D20" s="11">
        <f t="shared" si="0"/>
        <v>0</v>
      </c>
      <c r="E20" s="30">
        <f t="shared" si="1"/>
        <v>0</v>
      </c>
      <c r="F20" s="80">
        <f t="shared" si="6"/>
        <v>616</v>
      </c>
      <c r="G20" s="11">
        <f t="shared" si="2"/>
        <v>8.592970782504377</v>
      </c>
      <c r="H20" s="30">
        <f t="shared" si="3"/>
        <v>5.111608995104141</v>
      </c>
      <c r="I20" s="126">
        <v>616</v>
      </c>
      <c r="J20" s="11">
        <f t="shared" si="4"/>
        <v>7.234929676718442</v>
      </c>
      <c r="K20" s="12">
        <f t="shared" si="5"/>
        <v>4.4224280278555534</v>
      </c>
    </row>
    <row r="21" spans="1:11" s="1" customFormat="1" ht="13.5" thickBot="1">
      <c r="A21" s="4"/>
      <c r="B21" s="213" t="s">
        <v>49</v>
      </c>
      <c r="C21" s="80"/>
      <c r="D21" s="11">
        <f t="shared" si="0"/>
        <v>0</v>
      </c>
      <c r="E21" s="30">
        <f t="shared" si="1"/>
        <v>0</v>
      </c>
      <c r="F21" s="111">
        <f t="shared" si="6"/>
        <v>330</v>
      </c>
      <c r="G21" s="11">
        <f t="shared" si="2"/>
        <v>4.603377204913059</v>
      </c>
      <c r="H21" s="30">
        <f t="shared" si="3"/>
        <v>2.7383619616629327</v>
      </c>
      <c r="I21" s="126">
        <v>330</v>
      </c>
      <c r="J21" s="11">
        <f t="shared" si="4"/>
        <v>3.8758551839563085</v>
      </c>
      <c r="K21" s="12">
        <f t="shared" si="5"/>
        <v>2.369157872065475</v>
      </c>
    </row>
    <row r="22" spans="1:11" s="6" customFormat="1" ht="15.75" customHeight="1" thickBot="1">
      <c r="A22" s="93" t="s">
        <v>28</v>
      </c>
      <c r="B22" s="209" t="s">
        <v>50</v>
      </c>
      <c r="C22" s="87">
        <v>730</v>
      </c>
      <c r="D22" s="88">
        <f t="shared" si="0"/>
        <v>54.25089179548157</v>
      </c>
      <c r="E22" s="89">
        <f t="shared" si="1"/>
        <v>38.871139510117146</v>
      </c>
      <c r="F22" s="78">
        <f t="shared" si="6"/>
        <v>252</v>
      </c>
      <c r="G22" s="88">
        <f t="shared" si="2"/>
        <v>3.515306229206336</v>
      </c>
      <c r="H22" s="89">
        <f t="shared" si="3"/>
        <v>2.091112770724421</v>
      </c>
      <c r="I22" s="139">
        <v>982</v>
      </c>
      <c r="J22" s="88">
        <f t="shared" si="4"/>
        <v>11.533605426197257</v>
      </c>
      <c r="K22" s="91">
        <f t="shared" si="5"/>
        <v>7.050039485964534</v>
      </c>
    </row>
    <row r="23" spans="1:11" s="1" customFormat="1" ht="16.5" customHeight="1">
      <c r="A23" s="4"/>
      <c r="B23" s="206" t="s">
        <v>51</v>
      </c>
      <c r="C23" s="109">
        <v>81</v>
      </c>
      <c r="D23" s="17">
        <f t="shared" si="0"/>
        <v>6.01961950059453</v>
      </c>
      <c r="E23" s="29">
        <f t="shared" si="1"/>
        <v>4.313099041533547</v>
      </c>
      <c r="F23" s="81">
        <f t="shared" si="6"/>
        <v>0</v>
      </c>
      <c r="G23" s="17">
        <f t="shared" si="2"/>
        <v>0</v>
      </c>
      <c r="H23" s="29">
        <f t="shared" si="3"/>
        <v>0</v>
      </c>
      <c r="I23" s="132">
        <v>81</v>
      </c>
      <c r="J23" s="17">
        <f t="shared" si="4"/>
        <v>0.9513462724256394</v>
      </c>
      <c r="K23" s="18">
        <f t="shared" si="5"/>
        <v>0.5815205685978893</v>
      </c>
    </row>
    <row r="24" spans="1:11" s="1" customFormat="1" ht="14.25" customHeight="1">
      <c r="A24" s="4"/>
      <c r="B24" s="213" t="s">
        <v>52</v>
      </c>
      <c r="C24" s="110">
        <v>190</v>
      </c>
      <c r="D24" s="11">
        <f t="shared" si="0"/>
        <v>14.120095124851368</v>
      </c>
      <c r="E24" s="30">
        <f t="shared" si="1"/>
        <v>10.117145899893504</v>
      </c>
      <c r="F24" s="80">
        <f t="shared" si="6"/>
        <v>17</v>
      </c>
      <c r="G24" s="11">
        <f t="shared" si="2"/>
        <v>0.2371436741924909</v>
      </c>
      <c r="H24" s="30">
        <f t="shared" si="3"/>
        <v>0.1410671313583935</v>
      </c>
      <c r="I24" s="126">
        <v>207</v>
      </c>
      <c r="J24" s="11">
        <f t="shared" si="4"/>
        <v>2.431218251754412</v>
      </c>
      <c r="K24" s="12">
        <f t="shared" si="5"/>
        <v>1.4861081197501615</v>
      </c>
    </row>
    <row r="25" spans="1:11" s="1" customFormat="1" ht="15" customHeight="1">
      <c r="A25" s="4"/>
      <c r="B25" s="213" t="s">
        <v>85</v>
      </c>
      <c r="C25" s="110"/>
      <c r="D25" s="11">
        <f t="shared" si="0"/>
        <v>0</v>
      </c>
      <c r="E25" s="30">
        <f t="shared" si="1"/>
        <v>0</v>
      </c>
      <c r="F25" s="80">
        <f t="shared" si="6"/>
        <v>62</v>
      </c>
      <c r="G25" s="11">
        <f t="shared" si="2"/>
        <v>0.8648769294079081</v>
      </c>
      <c r="H25" s="30">
        <f t="shared" si="3"/>
        <v>0.5144801261306116</v>
      </c>
      <c r="I25" s="126">
        <v>62</v>
      </c>
      <c r="J25" s="11">
        <f t="shared" si="4"/>
        <v>0.7281909739554276</v>
      </c>
      <c r="K25" s="12">
        <f t="shared" si="5"/>
        <v>0.44511450929714985</v>
      </c>
    </row>
    <row r="26" spans="1:11" s="1" customFormat="1" ht="13.5" customHeight="1" thickBot="1">
      <c r="A26" s="4"/>
      <c r="B26" s="213" t="s">
        <v>86</v>
      </c>
      <c r="C26" s="110">
        <v>7</v>
      </c>
      <c r="D26" s="11">
        <f t="shared" si="0"/>
        <v>0.5202140309155767</v>
      </c>
      <c r="E26" s="30">
        <f t="shared" si="1"/>
        <v>0.37273695420660274</v>
      </c>
      <c r="F26" s="111">
        <f t="shared" si="6"/>
        <v>3</v>
      </c>
      <c r="G26" s="11">
        <f t="shared" si="2"/>
        <v>0.04184888368102781</v>
      </c>
      <c r="H26" s="30">
        <f t="shared" si="3"/>
        <v>0.024894199651481205</v>
      </c>
      <c r="I26" s="126">
        <v>10</v>
      </c>
      <c r="J26" s="11">
        <f t="shared" si="4"/>
        <v>0.1174501570895851</v>
      </c>
      <c r="K26" s="12">
        <f t="shared" si="5"/>
        <v>0.07179266278986288</v>
      </c>
    </row>
    <row r="27" spans="1:11" s="6" customFormat="1" ht="18.75" customHeight="1" thickBot="1">
      <c r="A27" s="93" t="s">
        <v>18</v>
      </c>
      <c r="B27" s="209" t="s">
        <v>53</v>
      </c>
      <c r="C27" s="87">
        <v>39</v>
      </c>
      <c r="D27" s="88">
        <f t="shared" si="0"/>
        <v>2.89833531510107</v>
      </c>
      <c r="E27" s="89">
        <f t="shared" si="1"/>
        <v>2.07667731629393</v>
      </c>
      <c r="F27" s="78">
        <f t="shared" si="6"/>
        <v>1080</v>
      </c>
      <c r="G27" s="88">
        <f t="shared" si="2"/>
        <v>15.06559812517001</v>
      </c>
      <c r="H27" s="89">
        <f t="shared" si="3"/>
        <v>8.961911874533234</v>
      </c>
      <c r="I27" s="139">
        <v>1119</v>
      </c>
      <c r="J27" s="88">
        <f t="shared" si="4"/>
        <v>13.142672578324573</v>
      </c>
      <c r="K27" s="91">
        <f t="shared" si="5"/>
        <v>8.033598966185655</v>
      </c>
    </row>
    <row r="28" spans="1:11" s="1" customFormat="1" ht="12.75" hidden="1">
      <c r="A28" s="4"/>
      <c r="B28" s="206" t="s">
        <v>54</v>
      </c>
      <c r="C28" s="109"/>
      <c r="D28" s="17">
        <f t="shared" si="0"/>
        <v>0</v>
      </c>
      <c r="E28" s="29">
        <f t="shared" si="1"/>
        <v>0</v>
      </c>
      <c r="F28" s="81">
        <f t="shared" si="6"/>
        <v>0</v>
      </c>
      <c r="G28" s="17">
        <f>F28*1000/$G$2</f>
        <v>0</v>
      </c>
      <c r="H28" s="29">
        <f t="shared" si="3"/>
        <v>0</v>
      </c>
      <c r="I28" s="132"/>
      <c r="J28" s="17">
        <f t="shared" si="4"/>
        <v>0</v>
      </c>
      <c r="K28" s="18">
        <f t="shared" si="5"/>
        <v>0</v>
      </c>
    </row>
    <row r="29" spans="1:11" s="1" customFormat="1" ht="13.5" customHeight="1" hidden="1">
      <c r="A29" s="4"/>
      <c r="B29" s="213" t="s">
        <v>55</v>
      </c>
      <c r="C29" s="110"/>
      <c r="D29" s="11">
        <f t="shared" si="0"/>
        <v>0</v>
      </c>
      <c r="E29" s="30">
        <f t="shared" si="1"/>
        <v>0</v>
      </c>
      <c r="F29" s="80">
        <f t="shared" si="6"/>
        <v>0</v>
      </c>
      <c r="G29" s="11">
        <f t="shared" si="2"/>
        <v>0</v>
      </c>
      <c r="H29" s="30">
        <f t="shared" si="3"/>
        <v>0</v>
      </c>
      <c r="I29" s="126"/>
      <c r="J29" s="11">
        <f t="shared" si="4"/>
        <v>0</v>
      </c>
      <c r="K29" s="12">
        <f t="shared" si="5"/>
        <v>0</v>
      </c>
    </row>
    <row r="30" spans="1:11" s="1" customFormat="1" ht="12.75" hidden="1">
      <c r="A30" s="4"/>
      <c r="B30" s="213" t="s">
        <v>56</v>
      </c>
      <c r="C30" s="110"/>
      <c r="D30" s="11">
        <f t="shared" si="0"/>
        <v>0</v>
      </c>
      <c r="E30" s="30">
        <f t="shared" si="1"/>
        <v>0</v>
      </c>
      <c r="F30" s="82">
        <f t="shared" si="6"/>
        <v>0</v>
      </c>
      <c r="G30" s="11">
        <f t="shared" si="2"/>
        <v>0</v>
      </c>
      <c r="H30" s="30">
        <f t="shared" si="3"/>
        <v>0</v>
      </c>
      <c r="I30" s="126"/>
      <c r="J30" s="11">
        <f t="shared" si="4"/>
        <v>0</v>
      </c>
      <c r="K30" s="12">
        <f t="shared" si="5"/>
        <v>0</v>
      </c>
    </row>
    <row r="31" spans="1:11" s="1" customFormat="1" ht="16.5" customHeight="1" hidden="1" thickBot="1">
      <c r="A31" s="5"/>
      <c r="B31" s="213" t="s">
        <v>57</v>
      </c>
      <c r="C31" s="110"/>
      <c r="D31" s="11">
        <f t="shared" si="0"/>
        <v>0</v>
      </c>
      <c r="E31" s="30">
        <f t="shared" si="1"/>
        <v>0</v>
      </c>
      <c r="F31" s="83">
        <f t="shared" si="6"/>
        <v>0</v>
      </c>
      <c r="G31" s="11">
        <f t="shared" si="2"/>
        <v>0</v>
      </c>
      <c r="H31" s="30">
        <f t="shared" si="3"/>
        <v>0</v>
      </c>
      <c r="I31" s="126"/>
      <c r="J31" s="11">
        <f t="shared" si="4"/>
        <v>0</v>
      </c>
      <c r="K31" s="12">
        <f t="shared" si="5"/>
        <v>0</v>
      </c>
    </row>
    <row r="32" spans="1:11" s="1" customFormat="1" ht="16.5" customHeight="1" thickBot="1">
      <c r="A32" s="93" t="s">
        <v>75</v>
      </c>
      <c r="B32" s="209" t="s">
        <v>61</v>
      </c>
      <c r="C32" s="87">
        <v>44</v>
      </c>
      <c r="D32" s="88">
        <f t="shared" si="0"/>
        <v>3.2699167657550534</v>
      </c>
      <c r="E32" s="89">
        <f t="shared" si="1"/>
        <v>2.3429179978700745</v>
      </c>
      <c r="F32" s="78">
        <f t="shared" si="6"/>
        <v>313</v>
      </c>
      <c r="G32" s="88">
        <f>F32*1000/$G$2</f>
        <v>4.366233530720568</v>
      </c>
      <c r="H32" s="89">
        <f t="shared" si="3"/>
        <v>2.597294830304539</v>
      </c>
      <c r="I32" s="139">
        <v>357</v>
      </c>
      <c r="J32" s="88">
        <f>I32*1000/$J$2</f>
        <v>4.192970608098189</v>
      </c>
      <c r="K32" s="91">
        <f t="shared" si="5"/>
        <v>2.5629980615981047</v>
      </c>
    </row>
    <row r="33" spans="1:11" s="1" customFormat="1" ht="26.25" thickBot="1">
      <c r="A33" s="93" t="s">
        <v>76</v>
      </c>
      <c r="B33" s="209" t="s">
        <v>62</v>
      </c>
      <c r="C33" s="87">
        <v>6</v>
      </c>
      <c r="D33" s="88">
        <f t="shared" si="0"/>
        <v>0.44589774078478</v>
      </c>
      <c r="E33" s="89">
        <f t="shared" si="1"/>
        <v>0.3194888178913738</v>
      </c>
      <c r="F33" s="78">
        <f t="shared" si="6"/>
        <v>162</v>
      </c>
      <c r="G33" s="88">
        <f>F33*1000/$G$2</f>
        <v>2.2598397187755017</v>
      </c>
      <c r="H33" s="89">
        <f t="shared" si="3"/>
        <v>1.344286781179985</v>
      </c>
      <c r="I33" s="139">
        <v>168</v>
      </c>
      <c r="J33" s="88">
        <f>I33*1000/$J$2</f>
        <v>1.9731626391050299</v>
      </c>
      <c r="K33" s="91">
        <f t="shared" si="5"/>
        <v>1.2061167348696964</v>
      </c>
    </row>
    <row r="34" spans="1:11" s="6" customFormat="1" ht="21" customHeight="1" thickBot="1">
      <c r="A34" s="93" t="s">
        <v>19</v>
      </c>
      <c r="B34" s="209" t="s">
        <v>58</v>
      </c>
      <c r="C34" s="87">
        <v>81</v>
      </c>
      <c r="D34" s="88">
        <f t="shared" si="0"/>
        <v>6.01961950059453</v>
      </c>
      <c r="E34" s="89">
        <f t="shared" si="1"/>
        <v>4.313099041533547</v>
      </c>
      <c r="F34" s="78">
        <f t="shared" si="6"/>
        <v>620</v>
      </c>
      <c r="G34" s="88">
        <f t="shared" si="2"/>
        <v>8.64876929407908</v>
      </c>
      <c r="H34" s="89">
        <f t="shared" si="3"/>
        <v>5.144801261306116</v>
      </c>
      <c r="I34" s="139">
        <v>701</v>
      </c>
      <c r="J34" s="88">
        <f t="shared" si="4"/>
        <v>8.233256011979917</v>
      </c>
      <c r="K34" s="91">
        <f t="shared" si="5"/>
        <v>5.032665661569387</v>
      </c>
    </row>
    <row r="35" spans="1:11" s="1" customFormat="1" ht="12.75">
      <c r="A35" s="4"/>
      <c r="B35" s="206" t="s">
        <v>59</v>
      </c>
      <c r="C35" s="109">
        <v>35</v>
      </c>
      <c r="D35" s="23">
        <f t="shared" si="0"/>
        <v>2.6010701545778834</v>
      </c>
      <c r="E35" s="33">
        <f t="shared" si="1"/>
        <v>1.8636847710330138</v>
      </c>
      <c r="F35" s="81">
        <f t="shared" si="6"/>
        <v>354</v>
      </c>
      <c r="G35" s="23">
        <f t="shared" si="2"/>
        <v>4.938168274361281</v>
      </c>
      <c r="H35" s="33">
        <f t="shared" si="3"/>
        <v>2.9375155588747823</v>
      </c>
      <c r="I35" s="132">
        <v>389</v>
      </c>
      <c r="J35" s="23">
        <f t="shared" si="4"/>
        <v>4.568811110784861</v>
      </c>
      <c r="K35" s="24">
        <f t="shared" si="5"/>
        <v>2.7927345825256658</v>
      </c>
    </row>
    <row r="36" spans="1:11" s="1" customFormat="1" ht="13.5" customHeight="1">
      <c r="A36" s="4"/>
      <c r="B36" s="214" t="s">
        <v>31</v>
      </c>
      <c r="C36" s="110">
        <v>34</v>
      </c>
      <c r="D36" s="25">
        <f t="shared" si="0"/>
        <v>2.5267538644470866</v>
      </c>
      <c r="E36" s="34">
        <f t="shared" si="1"/>
        <v>1.810436634717785</v>
      </c>
      <c r="F36" s="80">
        <f t="shared" si="6"/>
        <v>105</v>
      </c>
      <c r="G36" s="25">
        <f t="shared" si="2"/>
        <v>1.4647109288359732</v>
      </c>
      <c r="H36" s="34">
        <f t="shared" si="3"/>
        <v>0.8712969878018422</v>
      </c>
      <c r="I36" s="126">
        <v>139</v>
      </c>
      <c r="J36" s="25">
        <f t="shared" si="4"/>
        <v>1.632557183545233</v>
      </c>
      <c r="K36" s="26">
        <f t="shared" si="5"/>
        <v>0.997918012779094</v>
      </c>
    </row>
    <row r="37" spans="1:11" s="1" customFormat="1" ht="12" customHeight="1" thickBot="1">
      <c r="A37" s="15"/>
      <c r="B37" s="213" t="s">
        <v>84</v>
      </c>
      <c r="C37" s="110"/>
      <c r="D37" s="25">
        <f t="shared" si="0"/>
        <v>0</v>
      </c>
      <c r="E37" s="34">
        <f t="shared" si="1"/>
        <v>0</v>
      </c>
      <c r="F37" s="112">
        <f t="shared" si="6"/>
        <v>120</v>
      </c>
      <c r="G37" s="25">
        <f t="shared" si="2"/>
        <v>1.6739553472411124</v>
      </c>
      <c r="H37" s="34">
        <f t="shared" si="3"/>
        <v>0.9957679860592482</v>
      </c>
      <c r="I37" s="126">
        <v>120</v>
      </c>
      <c r="J37" s="25">
        <f t="shared" si="4"/>
        <v>1.4094018850750212</v>
      </c>
      <c r="K37" s="26">
        <f t="shared" si="5"/>
        <v>0.8615119534783545</v>
      </c>
    </row>
    <row r="38" spans="1:11" s="6" customFormat="1" ht="21" customHeight="1" thickBot="1">
      <c r="A38" s="93" t="s">
        <v>20</v>
      </c>
      <c r="B38" s="209" t="s">
        <v>32</v>
      </c>
      <c r="C38" s="87">
        <v>45</v>
      </c>
      <c r="D38" s="88">
        <f t="shared" si="0"/>
        <v>3.34423305588585</v>
      </c>
      <c r="E38" s="89">
        <f t="shared" si="1"/>
        <v>2.3961661341853033</v>
      </c>
      <c r="F38" s="78">
        <f t="shared" si="6"/>
        <v>1510</v>
      </c>
      <c r="G38" s="88">
        <f t="shared" si="2"/>
        <v>21.063938119450665</v>
      </c>
      <c r="H38" s="89">
        <f t="shared" si="3"/>
        <v>12.53008049124554</v>
      </c>
      <c r="I38" s="139">
        <v>1555</v>
      </c>
      <c r="J38" s="88">
        <f t="shared" si="4"/>
        <v>18.263499427430485</v>
      </c>
      <c r="K38" s="107">
        <f t="shared" si="5"/>
        <v>11.163759063823678</v>
      </c>
    </row>
    <row r="39" spans="1:11" s="1" customFormat="1" ht="12.75">
      <c r="A39" s="4"/>
      <c r="B39" s="206" t="s">
        <v>60</v>
      </c>
      <c r="C39" s="109">
        <v>8</v>
      </c>
      <c r="D39" s="17">
        <f t="shared" si="0"/>
        <v>0.5945303210463734</v>
      </c>
      <c r="E39" s="29">
        <f t="shared" si="1"/>
        <v>0.42598509052183176</v>
      </c>
      <c r="F39" s="81">
        <f t="shared" si="6"/>
        <v>207</v>
      </c>
      <c r="G39" s="17">
        <f t="shared" si="2"/>
        <v>2.8875729739909186</v>
      </c>
      <c r="H39" s="29">
        <f t="shared" si="3"/>
        <v>1.7176997759522032</v>
      </c>
      <c r="I39" s="132">
        <v>215</v>
      </c>
      <c r="J39" s="17">
        <f t="shared" si="4"/>
        <v>2.5251783774260796</v>
      </c>
      <c r="K39" s="18">
        <f t="shared" si="5"/>
        <v>1.543542249982052</v>
      </c>
    </row>
    <row r="40" spans="1:11" s="1" customFormat="1" ht="12.75">
      <c r="A40" s="4"/>
      <c r="B40" s="213" t="s">
        <v>34</v>
      </c>
      <c r="C40" s="110">
        <v>3</v>
      </c>
      <c r="D40" s="11">
        <f t="shared" si="0"/>
        <v>0.22294887039239</v>
      </c>
      <c r="E40" s="30">
        <f t="shared" si="1"/>
        <v>0.1597444089456869</v>
      </c>
      <c r="F40" s="80">
        <f t="shared" si="6"/>
        <v>75</v>
      </c>
      <c r="G40" s="11">
        <f t="shared" si="2"/>
        <v>1.0462220920256953</v>
      </c>
      <c r="H40" s="30">
        <f t="shared" si="3"/>
        <v>0.6223549912870301</v>
      </c>
      <c r="I40" s="126">
        <v>78</v>
      </c>
      <c r="J40" s="11">
        <f t="shared" si="4"/>
        <v>0.9161112252987639</v>
      </c>
      <c r="K40" s="12">
        <f t="shared" si="5"/>
        <v>0.5599827697609304</v>
      </c>
    </row>
    <row r="41" spans="1:11" s="1" customFormat="1" ht="12.75">
      <c r="A41" s="4"/>
      <c r="B41" s="213" t="s">
        <v>25</v>
      </c>
      <c r="C41" s="110">
        <v>1</v>
      </c>
      <c r="D41" s="11">
        <f t="shared" si="0"/>
        <v>0.07431629013079667</v>
      </c>
      <c r="E41" s="30">
        <f t="shared" si="1"/>
        <v>0.05324813631522897</v>
      </c>
      <c r="F41" s="80">
        <f t="shared" si="6"/>
        <v>15</v>
      </c>
      <c r="G41" s="11">
        <f t="shared" si="2"/>
        <v>0.20924441840513905</v>
      </c>
      <c r="H41" s="30">
        <f t="shared" si="3"/>
        <v>0.12447099825740603</v>
      </c>
      <c r="I41" s="126">
        <v>16</v>
      </c>
      <c r="J41" s="11">
        <f t="shared" si="4"/>
        <v>0.18792025134333618</v>
      </c>
      <c r="K41" s="12">
        <f t="shared" si="5"/>
        <v>0.1148682604637806</v>
      </c>
    </row>
    <row r="42" spans="1:11" s="1" customFormat="1" ht="13.5" thickBot="1">
      <c r="A42" s="5"/>
      <c r="B42" s="213" t="s">
        <v>35</v>
      </c>
      <c r="C42" s="110">
        <v>24</v>
      </c>
      <c r="D42" s="11">
        <f t="shared" si="0"/>
        <v>1.78359096313912</v>
      </c>
      <c r="E42" s="30">
        <f t="shared" si="1"/>
        <v>1.2779552715654952</v>
      </c>
      <c r="F42" s="111">
        <f t="shared" si="6"/>
        <v>531</v>
      </c>
      <c r="G42" s="11">
        <f t="shared" si="2"/>
        <v>7.407252411541922</v>
      </c>
      <c r="H42" s="30">
        <f t="shared" si="3"/>
        <v>4.4062733383121735</v>
      </c>
      <c r="I42" s="126">
        <v>555</v>
      </c>
      <c r="J42" s="11">
        <f t="shared" si="4"/>
        <v>6.518483718471973</v>
      </c>
      <c r="K42" s="12">
        <f t="shared" si="5"/>
        <v>3.9844927848373897</v>
      </c>
    </row>
    <row r="43" spans="1:11" s="6" customFormat="1" ht="23.25" customHeight="1" thickBot="1">
      <c r="A43" s="93" t="s">
        <v>21</v>
      </c>
      <c r="B43" s="209" t="s">
        <v>64</v>
      </c>
      <c r="C43" s="87">
        <v>337</v>
      </c>
      <c r="D43" s="88">
        <f t="shared" si="0"/>
        <v>25.044589774078478</v>
      </c>
      <c r="E43" s="89">
        <f t="shared" si="1"/>
        <v>17.94462193823216</v>
      </c>
      <c r="F43" s="78">
        <f t="shared" si="6"/>
        <v>0</v>
      </c>
      <c r="G43" s="88">
        <f t="shared" si="2"/>
        <v>0</v>
      </c>
      <c r="H43" s="89">
        <f t="shared" si="3"/>
        <v>0</v>
      </c>
      <c r="I43" s="139">
        <v>337</v>
      </c>
      <c r="J43" s="88">
        <f t="shared" si="4"/>
        <v>3.958070293919018</v>
      </c>
      <c r="K43" s="107">
        <f t="shared" si="5"/>
        <v>2.419412736018379</v>
      </c>
    </row>
    <row r="44" spans="1:11" s="1" customFormat="1" ht="30" customHeight="1" thickBot="1">
      <c r="A44" s="9"/>
      <c r="B44" s="155" t="s">
        <v>81</v>
      </c>
      <c r="C44" s="109">
        <v>49</v>
      </c>
      <c r="D44" s="17">
        <f t="shared" si="0"/>
        <v>3.641498216409037</v>
      </c>
      <c r="E44" s="29">
        <f t="shared" si="1"/>
        <v>2.6091586794462196</v>
      </c>
      <c r="F44" s="115">
        <f t="shared" si="6"/>
        <v>0</v>
      </c>
      <c r="G44" s="17">
        <f t="shared" si="2"/>
        <v>0</v>
      </c>
      <c r="H44" s="29">
        <f t="shared" si="3"/>
        <v>0</v>
      </c>
      <c r="I44" s="132">
        <v>49</v>
      </c>
      <c r="J44" s="17">
        <f t="shared" si="4"/>
        <v>0.575505769738967</v>
      </c>
      <c r="K44" s="18">
        <f t="shared" si="5"/>
        <v>0.3517840476703281</v>
      </c>
    </row>
    <row r="45" spans="1:11" s="1" customFormat="1" ht="16.5" customHeight="1" thickBot="1">
      <c r="A45" s="4"/>
      <c r="B45" s="215" t="s">
        <v>79</v>
      </c>
      <c r="C45" s="110">
        <v>30</v>
      </c>
      <c r="D45" s="11">
        <f t="shared" si="0"/>
        <v>2.2294887039239</v>
      </c>
      <c r="E45" s="30">
        <f t="shared" si="1"/>
        <v>1.597444089456869</v>
      </c>
      <c r="F45" s="116">
        <f t="shared" si="6"/>
        <v>0</v>
      </c>
      <c r="G45" s="11">
        <f t="shared" si="2"/>
        <v>0</v>
      </c>
      <c r="H45" s="30">
        <f t="shared" si="3"/>
        <v>0</v>
      </c>
      <c r="I45" s="126">
        <v>30</v>
      </c>
      <c r="J45" s="11">
        <f t="shared" si="4"/>
        <v>0.3523504712687553</v>
      </c>
      <c r="K45" s="12">
        <f t="shared" si="5"/>
        <v>0.21537798836958863</v>
      </c>
    </row>
    <row r="46" spans="1:11" s="1" customFormat="1" ht="18" customHeight="1" thickBot="1">
      <c r="A46" s="93" t="s">
        <v>77</v>
      </c>
      <c r="B46" s="209" t="s">
        <v>63</v>
      </c>
      <c r="C46" s="87">
        <v>4</v>
      </c>
      <c r="D46" s="88">
        <f t="shared" si="0"/>
        <v>0.2972651605231867</v>
      </c>
      <c r="E46" s="89">
        <f t="shared" si="1"/>
        <v>0.21299254526091588</v>
      </c>
      <c r="F46" s="78">
        <f t="shared" si="6"/>
        <v>0</v>
      </c>
      <c r="G46" s="88">
        <f>F46*1000/$G$2</f>
        <v>0</v>
      </c>
      <c r="H46" s="89">
        <f t="shared" si="3"/>
        <v>0</v>
      </c>
      <c r="I46" s="139">
        <v>4</v>
      </c>
      <c r="J46" s="88">
        <f>I46*1000/$J$2</f>
        <v>0.046980062835834044</v>
      </c>
      <c r="K46" s="91">
        <f t="shared" si="5"/>
        <v>0.02871706511594515</v>
      </c>
    </row>
    <row r="47" spans="1:11" s="6" customFormat="1" ht="21" customHeight="1" thickBot="1">
      <c r="A47" s="93" t="s">
        <v>29</v>
      </c>
      <c r="B47" s="209" t="s">
        <v>65</v>
      </c>
      <c r="C47" s="87">
        <v>13</v>
      </c>
      <c r="D47" s="88">
        <f t="shared" si="0"/>
        <v>0.9661117717003567</v>
      </c>
      <c r="E47" s="89">
        <f t="shared" si="1"/>
        <v>0.6922257720979765</v>
      </c>
      <c r="F47" s="78">
        <f t="shared" si="6"/>
        <v>159</v>
      </c>
      <c r="G47" s="88">
        <f t="shared" si="2"/>
        <v>2.217990835094474</v>
      </c>
      <c r="H47" s="89">
        <f t="shared" si="3"/>
        <v>1.319392581528504</v>
      </c>
      <c r="I47" s="139">
        <v>172</v>
      </c>
      <c r="J47" s="88">
        <f t="shared" si="4"/>
        <v>2.020142701940864</v>
      </c>
      <c r="K47" s="91">
        <f t="shared" si="5"/>
        <v>1.2348337999856416</v>
      </c>
    </row>
    <row r="48" spans="1:11" s="6" customFormat="1" ht="19.5" customHeight="1" thickBot="1">
      <c r="A48" s="93" t="s">
        <v>30</v>
      </c>
      <c r="B48" s="209" t="s">
        <v>66</v>
      </c>
      <c r="C48" s="87">
        <v>416</v>
      </c>
      <c r="D48" s="88">
        <f t="shared" si="0"/>
        <v>30.915576694411413</v>
      </c>
      <c r="E48" s="89">
        <f t="shared" si="1"/>
        <v>22.15122470713525</v>
      </c>
      <c r="F48" s="78">
        <f t="shared" si="6"/>
        <v>1351</v>
      </c>
      <c r="G48" s="88">
        <f t="shared" si="2"/>
        <v>18.84594728435619</v>
      </c>
      <c r="H48" s="89">
        <f t="shared" si="3"/>
        <v>11.210687909717036</v>
      </c>
      <c r="I48" s="139">
        <v>1767</v>
      </c>
      <c r="J48" s="88">
        <f t="shared" si="4"/>
        <v>20.753442757729687</v>
      </c>
      <c r="K48" s="91">
        <f t="shared" si="5"/>
        <v>12.68576351496877</v>
      </c>
    </row>
    <row r="49" spans="1:11" s="1" customFormat="1" ht="12.75">
      <c r="A49" s="4"/>
      <c r="B49" s="206" t="s">
        <v>67</v>
      </c>
      <c r="C49" s="109">
        <v>51</v>
      </c>
      <c r="D49" s="17">
        <f t="shared" si="0"/>
        <v>3.7901307966706304</v>
      </c>
      <c r="E49" s="29">
        <f t="shared" si="1"/>
        <v>2.7156549520766773</v>
      </c>
      <c r="F49" s="81">
        <f t="shared" si="6"/>
        <v>215</v>
      </c>
      <c r="G49" s="17">
        <f t="shared" si="2"/>
        <v>2.999169997140326</v>
      </c>
      <c r="H49" s="29">
        <f t="shared" si="3"/>
        <v>1.784084308356153</v>
      </c>
      <c r="I49" s="132">
        <v>266</v>
      </c>
      <c r="J49" s="17">
        <f t="shared" si="4"/>
        <v>3.124174178582964</v>
      </c>
      <c r="K49" s="18">
        <f t="shared" si="5"/>
        <v>1.9096848302103524</v>
      </c>
    </row>
    <row r="50" spans="1:11" s="1" customFormat="1" ht="12.75">
      <c r="A50" s="4"/>
      <c r="B50" s="213" t="s">
        <v>71</v>
      </c>
      <c r="C50" s="110"/>
      <c r="D50" s="11">
        <f t="shared" si="0"/>
        <v>0</v>
      </c>
      <c r="E50" s="30">
        <f t="shared" si="1"/>
        <v>0</v>
      </c>
      <c r="F50" s="80">
        <f t="shared" si="6"/>
        <v>13</v>
      </c>
      <c r="G50" s="11">
        <f t="shared" si="2"/>
        <v>0.18134516261778716</v>
      </c>
      <c r="H50" s="30">
        <f t="shared" si="3"/>
        <v>0.10787486515641856</v>
      </c>
      <c r="I50" s="126">
        <v>13</v>
      </c>
      <c r="J50" s="11">
        <f t="shared" si="4"/>
        <v>0.15268520421646065</v>
      </c>
      <c r="K50" s="12">
        <f t="shared" si="5"/>
        <v>0.09333046162682174</v>
      </c>
    </row>
    <row r="51" spans="1:11" s="1" customFormat="1" ht="12.75">
      <c r="A51" s="4"/>
      <c r="B51" s="213" t="s">
        <v>68</v>
      </c>
      <c r="C51" s="110">
        <v>6</v>
      </c>
      <c r="D51" s="11">
        <f t="shared" si="0"/>
        <v>0.44589774078478</v>
      </c>
      <c r="E51" s="30">
        <f t="shared" si="1"/>
        <v>0.3194888178913738</v>
      </c>
      <c r="F51" s="80">
        <f t="shared" si="6"/>
        <v>92</v>
      </c>
      <c r="G51" s="11">
        <f t="shared" si="2"/>
        <v>1.283365766218186</v>
      </c>
      <c r="H51" s="30">
        <f t="shared" si="3"/>
        <v>0.7634221226454236</v>
      </c>
      <c r="I51" s="126">
        <v>98</v>
      </c>
      <c r="J51" s="11">
        <f t="shared" si="4"/>
        <v>1.151011539477934</v>
      </c>
      <c r="K51" s="12">
        <f t="shared" si="5"/>
        <v>0.7035680953406562</v>
      </c>
    </row>
    <row r="52" spans="1:11" s="1" customFormat="1" ht="12.75">
      <c r="A52" s="4"/>
      <c r="B52" s="213" t="s">
        <v>72</v>
      </c>
      <c r="C52" s="110">
        <v>1</v>
      </c>
      <c r="D52" s="11">
        <f t="shared" si="0"/>
        <v>0.07431629013079667</v>
      </c>
      <c r="E52" s="30">
        <f t="shared" si="1"/>
        <v>0.05324813631522897</v>
      </c>
      <c r="F52" s="80">
        <f t="shared" si="6"/>
        <v>40</v>
      </c>
      <c r="G52" s="11">
        <f t="shared" si="2"/>
        <v>0.5579851157470375</v>
      </c>
      <c r="H52" s="30">
        <f t="shared" si="3"/>
        <v>0.3319226620197494</v>
      </c>
      <c r="I52" s="126">
        <v>41</v>
      </c>
      <c r="J52" s="11">
        <f t="shared" si="4"/>
        <v>0.48154564406729894</v>
      </c>
      <c r="K52" s="12">
        <f t="shared" si="5"/>
        <v>0.2943499174384378</v>
      </c>
    </row>
    <row r="53" spans="1:11" s="1" customFormat="1" ht="12.75">
      <c r="A53" s="4"/>
      <c r="B53" s="213" t="s">
        <v>69</v>
      </c>
      <c r="C53" s="110">
        <v>81</v>
      </c>
      <c r="D53" s="11">
        <f t="shared" si="0"/>
        <v>6.01961950059453</v>
      </c>
      <c r="E53" s="30">
        <f t="shared" si="1"/>
        <v>4.313099041533547</v>
      </c>
      <c r="F53" s="80">
        <f t="shared" si="6"/>
        <v>361</v>
      </c>
      <c r="G53" s="11">
        <f t="shared" si="2"/>
        <v>5.035815669617013</v>
      </c>
      <c r="H53" s="30">
        <f t="shared" si="3"/>
        <v>2.9956020247282384</v>
      </c>
      <c r="I53" s="126">
        <v>442</v>
      </c>
      <c r="J53" s="11">
        <f t="shared" si="4"/>
        <v>5.191296943359662</v>
      </c>
      <c r="K53" s="12">
        <f t="shared" si="5"/>
        <v>3.173235695311939</v>
      </c>
    </row>
    <row r="54" spans="1:11" s="1" customFormat="1" ht="12.75">
      <c r="A54" s="4"/>
      <c r="B54" s="213" t="s">
        <v>73</v>
      </c>
      <c r="C54" s="110">
        <v>72</v>
      </c>
      <c r="D54" s="11">
        <f t="shared" si="0"/>
        <v>5.35077288941736</v>
      </c>
      <c r="E54" s="30">
        <f t="shared" si="1"/>
        <v>3.8338658146964857</v>
      </c>
      <c r="F54" s="80">
        <f t="shared" si="6"/>
        <v>217</v>
      </c>
      <c r="G54" s="11">
        <f t="shared" si="2"/>
        <v>3.0270692529276784</v>
      </c>
      <c r="H54" s="30">
        <f t="shared" si="3"/>
        <v>1.8006804414571405</v>
      </c>
      <c r="I54" s="126">
        <v>289</v>
      </c>
      <c r="J54" s="11">
        <f t="shared" si="4"/>
        <v>3.3943095398890097</v>
      </c>
      <c r="K54" s="12">
        <f t="shared" si="5"/>
        <v>2.0748079546270373</v>
      </c>
    </row>
    <row r="55" spans="1:11" s="1" customFormat="1" ht="12.75">
      <c r="A55" s="4"/>
      <c r="B55" s="213" t="s">
        <v>70</v>
      </c>
      <c r="C55" s="110">
        <v>16</v>
      </c>
      <c r="D55" s="11">
        <f t="shared" si="0"/>
        <v>1.1890606420927468</v>
      </c>
      <c r="E55" s="30">
        <f t="shared" si="1"/>
        <v>0.8519701810436635</v>
      </c>
      <c r="F55" s="80">
        <f t="shared" si="6"/>
        <v>434</v>
      </c>
      <c r="G55" s="11">
        <f t="shared" si="2"/>
        <v>6.054138505855357</v>
      </c>
      <c r="H55" s="30">
        <f t="shared" si="3"/>
        <v>3.601360882914281</v>
      </c>
      <c r="I55" s="126">
        <v>450</v>
      </c>
      <c r="J55" s="11">
        <f t="shared" si="4"/>
        <v>5.28525706903133</v>
      </c>
      <c r="K55" s="12">
        <f t="shared" si="5"/>
        <v>3.2306698255438295</v>
      </c>
    </row>
    <row r="56" spans="1:11" s="1" customFormat="1" ht="12.75">
      <c r="A56" s="4"/>
      <c r="B56" s="213" t="s">
        <v>74</v>
      </c>
      <c r="C56" s="110">
        <v>15</v>
      </c>
      <c r="D56" s="11">
        <f t="shared" si="0"/>
        <v>1.11474435196195</v>
      </c>
      <c r="E56" s="30">
        <f t="shared" si="1"/>
        <v>0.7987220447284346</v>
      </c>
      <c r="F56" s="80">
        <f t="shared" si="6"/>
        <v>366</v>
      </c>
      <c r="G56" s="11">
        <f t="shared" si="2"/>
        <v>5.1055638090853925</v>
      </c>
      <c r="H56" s="30">
        <f t="shared" si="3"/>
        <v>3.037092357480707</v>
      </c>
      <c r="I56" s="126">
        <v>381</v>
      </c>
      <c r="J56" s="11">
        <f t="shared" si="4"/>
        <v>4.474850985113193</v>
      </c>
      <c r="K56" s="12">
        <f t="shared" si="5"/>
        <v>2.7353004522937754</v>
      </c>
    </row>
    <row r="57" spans="1:11" s="1" customFormat="1" ht="13.5" thickBot="1">
      <c r="A57" s="4"/>
      <c r="B57" s="213" t="s">
        <v>33</v>
      </c>
      <c r="C57" s="117">
        <v>25</v>
      </c>
      <c r="D57" s="11">
        <f t="shared" si="0"/>
        <v>1.8579072532699168</v>
      </c>
      <c r="E57" s="30">
        <f>C57*100/C$61</f>
        <v>1.3312034078807242</v>
      </c>
      <c r="F57" s="82">
        <f t="shared" si="6"/>
        <v>19</v>
      </c>
      <c r="G57" s="11">
        <f t="shared" si="2"/>
        <v>0.2650429299798428</v>
      </c>
      <c r="H57" s="30">
        <f>F57*100/F$61</f>
        <v>0.15766326445938098</v>
      </c>
      <c r="I57" s="126">
        <v>44</v>
      </c>
      <c r="J57" s="11">
        <f t="shared" si="4"/>
        <v>0.5167806911941745</v>
      </c>
      <c r="K57" s="12">
        <f t="shared" si="5"/>
        <v>0.31588771627539664</v>
      </c>
    </row>
    <row r="58" spans="1:11" s="6" customFormat="1" ht="21" customHeight="1" thickBot="1">
      <c r="A58" s="93" t="s">
        <v>90</v>
      </c>
      <c r="B58" s="86" t="s">
        <v>89</v>
      </c>
      <c r="C58" s="87">
        <v>55</v>
      </c>
      <c r="D58" s="88">
        <f t="shared" si="0"/>
        <v>4.0873959571938165</v>
      </c>
      <c r="E58" s="89">
        <f>C58*100/C$61</f>
        <v>2.928647497337593</v>
      </c>
      <c r="F58" s="78">
        <f t="shared" si="6"/>
        <v>1907</v>
      </c>
      <c r="G58" s="88">
        <f t="shared" si="2"/>
        <v>26.60194039324001</v>
      </c>
      <c r="H58" s="89">
        <f>F58*100/F$61</f>
        <v>15.824412911791553</v>
      </c>
      <c r="I58" s="139">
        <v>1962</v>
      </c>
      <c r="J58" s="88">
        <f t="shared" si="4"/>
        <v>23.0437208209766</v>
      </c>
      <c r="K58" s="91">
        <f t="shared" si="5"/>
        <v>14.085720439371096</v>
      </c>
    </row>
    <row r="59" spans="1:11" s="1" customFormat="1" ht="12.75">
      <c r="A59" s="4"/>
      <c r="B59" s="37" t="s">
        <v>91</v>
      </c>
      <c r="C59" s="109">
        <v>54</v>
      </c>
      <c r="D59" s="17">
        <f t="shared" si="0"/>
        <v>4.01307966706302</v>
      </c>
      <c r="E59" s="29">
        <f>C59*100/C$61</f>
        <v>2.8753993610223643</v>
      </c>
      <c r="F59" s="81">
        <f t="shared" si="6"/>
        <v>1684</v>
      </c>
      <c r="G59" s="17">
        <f t="shared" si="2"/>
        <v>23.491173372950275</v>
      </c>
      <c r="H59" s="29">
        <f>F59*100/F$61</f>
        <v>13.97394407103145</v>
      </c>
      <c r="I59" s="132">
        <v>1738</v>
      </c>
      <c r="J59" s="17">
        <f t="shared" si="4"/>
        <v>20.41283730216989</v>
      </c>
      <c r="K59" s="18">
        <f t="shared" si="5"/>
        <v>12.477564792878168</v>
      </c>
    </row>
    <row r="60" spans="1:11" s="1" customFormat="1" ht="13.5" thickBot="1">
      <c r="A60" s="22"/>
      <c r="B60" s="227" t="s">
        <v>92</v>
      </c>
      <c r="C60" s="113">
        <v>1</v>
      </c>
      <c r="D60" s="17">
        <f t="shared" si="0"/>
        <v>0.07431629013079667</v>
      </c>
      <c r="E60" s="29">
        <f>C60*100/C$61</f>
        <v>0.05324813631522897</v>
      </c>
      <c r="F60" s="81">
        <f t="shared" si="6"/>
        <v>223</v>
      </c>
      <c r="G60" s="17">
        <f t="shared" si="2"/>
        <v>3.110767020289734</v>
      </c>
      <c r="H60" s="29">
        <f>F60*100/F$61</f>
        <v>1.8504688407601029</v>
      </c>
      <c r="I60" s="132">
        <v>224</v>
      </c>
      <c r="J60" s="17">
        <f t="shared" si="4"/>
        <v>2.6308835188067063</v>
      </c>
      <c r="K60" s="18">
        <f t="shared" si="5"/>
        <v>1.6081556464929285</v>
      </c>
    </row>
    <row r="61" spans="1:11" s="6" customFormat="1" ht="18.75" customHeight="1" thickBot="1">
      <c r="A61" s="105"/>
      <c r="B61" s="106" t="s">
        <v>22</v>
      </c>
      <c r="C61" s="142">
        <f>C48+C47+C46+C43+C38+C34+C33+C32+C27+C22+C18+C17+C16+C14+C13+C11+C10+C8+C5+C58</f>
        <v>1878</v>
      </c>
      <c r="D61" s="204">
        <f t="shared" si="0"/>
        <v>139.56599286563616</v>
      </c>
      <c r="E61" s="89">
        <f>C61*100/C$61</f>
        <v>100</v>
      </c>
      <c r="F61" s="142">
        <f>F48+F47+F46+F43+F38+F34+F33+F32+F27+F22+F18+F17+F16+F14+F13+F11+F10+F8+F5+F58</f>
        <v>12051</v>
      </c>
      <c r="G61" s="204">
        <f t="shared" si="2"/>
        <v>168.1069657466887</v>
      </c>
      <c r="H61" s="89"/>
      <c r="I61" s="142">
        <f>I48+I47+I46+I43+I38+I34+I33+I32+I27+I22+I18+I17+I16+I14+I13+I11+I10+I8+I5+I58</f>
        <v>13929</v>
      </c>
      <c r="J61" s="204">
        <f t="shared" si="4"/>
        <v>163.5963238100831</v>
      </c>
      <c r="K61" s="91"/>
    </row>
    <row r="62" spans="1:11" s="6" customFormat="1" ht="22.5" customHeight="1">
      <c r="A62" s="14"/>
      <c r="B62" s="228" t="s">
        <v>83</v>
      </c>
      <c r="C62" s="228"/>
      <c r="D62" s="228"/>
      <c r="E62" s="228"/>
      <c r="F62" s="228"/>
      <c r="G62" s="228"/>
      <c r="H62" s="228"/>
      <c r="I62" s="236" t="s">
        <v>82</v>
      </c>
      <c r="J62" s="236"/>
      <c r="K62" s="236"/>
    </row>
  </sheetData>
  <sheetProtection/>
  <mergeCells count="5">
    <mergeCell ref="B62:H62"/>
    <mergeCell ref="I62:K62"/>
    <mergeCell ref="A1:K1"/>
    <mergeCell ref="A3:A4"/>
    <mergeCell ref="B3:B4"/>
  </mergeCells>
  <printOptions/>
  <pageMargins left="0.35433070866141736" right="0.15748031496062992" top="0.4724409448818898" bottom="0.7874015748031497" header="0" footer="0"/>
  <pageSetup blackAndWhite="1" fitToHeight="0" fitToWidth="1" horizontalDpi="600" verticalDpi="600" orientation="landscape" paperSize="9" scale="98" r:id="rId1"/>
  <headerFooter alignWithMargins="0">
    <oddFooter>&amp;L&amp;Z&amp;F - &amp;A&amp;R&amp;P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K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60" sqref="I60"/>
    </sheetView>
  </sheetViews>
  <sheetFormatPr defaultColWidth="9.00390625" defaultRowHeight="12.75"/>
  <cols>
    <col min="1" max="1" width="5.75390625" style="0" customWidth="1"/>
    <col min="2" max="2" width="47.87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11.7539062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6.5" customHeight="1">
      <c r="A1" s="230" t="s">
        <v>102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20.25" customHeight="1" thickBot="1">
      <c r="A2" s="20"/>
      <c r="B2" s="21"/>
      <c r="C2" s="2"/>
      <c r="D2" s="220">
        <v>10057</v>
      </c>
      <c r="E2" s="223"/>
      <c r="F2" s="226"/>
      <c r="G2" s="223">
        <v>53283</v>
      </c>
      <c r="H2" s="223"/>
      <c r="I2" s="226"/>
      <c r="J2" s="220">
        <f>G2+D2</f>
        <v>63340</v>
      </c>
      <c r="K2" s="2"/>
    </row>
    <row r="3" spans="1:11" ht="15" customHeight="1">
      <c r="A3" s="239" t="s">
        <v>24</v>
      </c>
      <c r="B3" s="234" t="s">
        <v>5</v>
      </c>
      <c r="C3" s="124" t="s">
        <v>1</v>
      </c>
      <c r="D3" s="123"/>
      <c r="E3" s="123"/>
      <c r="F3" s="124" t="s">
        <v>2</v>
      </c>
      <c r="G3" s="123"/>
      <c r="H3" s="123"/>
      <c r="I3" s="124" t="s">
        <v>3</v>
      </c>
      <c r="J3" s="123"/>
      <c r="K3" s="125"/>
    </row>
    <row r="4" spans="1:11" ht="27.75" customHeight="1" thickBot="1">
      <c r="A4" s="240"/>
      <c r="B4" s="235"/>
      <c r="C4" s="120" t="s">
        <v>6</v>
      </c>
      <c r="D4" s="118" t="s">
        <v>7</v>
      </c>
      <c r="E4" s="119" t="s">
        <v>8</v>
      </c>
      <c r="F4" s="120" t="s">
        <v>6</v>
      </c>
      <c r="G4" s="118" t="s">
        <v>7</v>
      </c>
      <c r="H4" s="119" t="s">
        <v>8</v>
      </c>
      <c r="I4" s="120" t="s">
        <v>6</v>
      </c>
      <c r="J4" s="118" t="s">
        <v>7</v>
      </c>
      <c r="K4" s="121" t="s">
        <v>8</v>
      </c>
    </row>
    <row r="5" spans="1:11" ht="16.5" customHeight="1" thickBot="1">
      <c r="A5" s="99" t="s">
        <v>9</v>
      </c>
      <c r="B5" s="148" t="s">
        <v>26</v>
      </c>
      <c r="C5" s="139">
        <v>1</v>
      </c>
      <c r="D5" s="88">
        <f aca="true" t="shared" si="0" ref="D5:D61">C5*1000/$D$2</f>
        <v>0.09943323058566172</v>
      </c>
      <c r="E5" s="89">
        <f>C5*100/C$61</f>
        <v>0.18587360594795538</v>
      </c>
      <c r="F5" s="129">
        <f>I5-C5</f>
        <v>21</v>
      </c>
      <c r="G5" s="88">
        <f aca="true" t="shared" si="1" ref="G5:G61">F5*1000/$G$2</f>
        <v>0.3941219525927594</v>
      </c>
      <c r="H5" s="89">
        <f>F5*100/F$61</f>
        <v>0.36363636363636365</v>
      </c>
      <c r="I5" s="139">
        <v>22</v>
      </c>
      <c r="J5" s="88">
        <f aca="true" t="shared" si="2" ref="J5:J61">I5*1000/$J$2</f>
        <v>0.34733185980423115</v>
      </c>
      <c r="K5" s="91">
        <f aca="true" t="shared" si="3" ref="K5:K57">I5*100/I$61</f>
        <v>0.34848724853476953</v>
      </c>
    </row>
    <row r="6" spans="1:11" s="1" customFormat="1" ht="15.75" customHeight="1">
      <c r="A6" s="4"/>
      <c r="B6" s="37" t="s">
        <v>36</v>
      </c>
      <c r="C6" s="140"/>
      <c r="D6" s="17">
        <f t="shared" si="0"/>
        <v>0</v>
      </c>
      <c r="E6" s="29">
        <f aca="true" t="shared" si="4" ref="E6:E57">C6*100/C$61</f>
        <v>0</v>
      </c>
      <c r="F6" s="132">
        <f aca="true" t="shared" si="5" ref="F6:F60">I6-C6</f>
        <v>0</v>
      </c>
      <c r="G6" s="17">
        <f t="shared" si="1"/>
        <v>0</v>
      </c>
      <c r="H6" s="29">
        <f aca="true" t="shared" si="6" ref="H6:H60">F6*100/F$61</f>
        <v>0</v>
      </c>
      <c r="I6" s="132"/>
      <c r="J6" s="17">
        <f t="shared" si="2"/>
        <v>0</v>
      </c>
      <c r="K6" s="18">
        <f t="shared" si="3"/>
        <v>0</v>
      </c>
    </row>
    <row r="7" spans="1:11" s="1" customFormat="1" ht="15.75" customHeight="1" thickBot="1">
      <c r="A7" s="4"/>
      <c r="B7" s="36" t="s">
        <v>37</v>
      </c>
      <c r="C7" s="141"/>
      <c r="D7" s="11">
        <f t="shared" si="0"/>
        <v>0</v>
      </c>
      <c r="E7" s="30">
        <f t="shared" si="4"/>
        <v>0</v>
      </c>
      <c r="F7" s="127">
        <f t="shared" si="5"/>
        <v>0</v>
      </c>
      <c r="G7" s="13">
        <f t="shared" si="1"/>
        <v>0</v>
      </c>
      <c r="H7" s="32">
        <f t="shared" si="6"/>
        <v>0</v>
      </c>
      <c r="I7" s="134"/>
      <c r="J7" s="13">
        <f t="shared" si="2"/>
        <v>0</v>
      </c>
      <c r="K7" s="12">
        <f t="shared" si="3"/>
        <v>0</v>
      </c>
    </row>
    <row r="8" spans="1:11" ht="17.25" customHeight="1" thickBot="1">
      <c r="A8" s="99" t="s">
        <v>10</v>
      </c>
      <c r="B8" s="94" t="s">
        <v>38</v>
      </c>
      <c r="C8" s="142"/>
      <c r="D8" s="88">
        <f t="shared" si="0"/>
        <v>0</v>
      </c>
      <c r="E8" s="89">
        <f t="shared" si="4"/>
        <v>0</v>
      </c>
      <c r="F8" s="129">
        <f t="shared" si="5"/>
        <v>246</v>
      </c>
      <c r="G8" s="88">
        <f t="shared" si="1"/>
        <v>4.616857158943753</v>
      </c>
      <c r="H8" s="89">
        <f t="shared" si="6"/>
        <v>4.259740259740259</v>
      </c>
      <c r="I8" s="139">
        <f>243+3</f>
        <v>246</v>
      </c>
      <c r="J8" s="88">
        <f t="shared" si="2"/>
        <v>3.8838017050836755</v>
      </c>
      <c r="K8" s="91">
        <f t="shared" si="3"/>
        <v>3.8967210517978774</v>
      </c>
    </row>
    <row r="9" spans="1:11" s="1" customFormat="1" ht="18" customHeight="1" thickBot="1">
      <c r="A9" s="160"/>
      <c r="B9" s="37" t="s">
        <v>39</v>
      </c>
      <c r="C9" s="140"/>
      <c r="D9" s="17">
        <f t="shared" si="0"/>
        <v>0</v>
      </c>
      <c r="E9" s="29">
        <f t="shared" si="4"/>
        <v>0</v>
      </c>
      <c r="F9" s="127">
        <f t="shared" si="5"/>
        <v>95</v>
      </c>
      <c r="G9" s="17">
        <f t="shared" si="1"/>
        <v>1.7829326426815306</v>
      </c>
      <c r="H9" s="29">
        <f t="shared" si="6"/>
        <v>1.645021645021645</v>
      </c>
      <c r="I9" s="132">
        <v>95</v>
      </c>
      <c r="J9" s="17">
        <f t="shared" si="2"/>
        <v>1.4998421218819071</v>
      </c>
      <c r="K9" s="18">
        <f t="shared" si="3"/>
        <v>1.5048313004910503</v>
      </c>
    </row>
    <row r="10" spans="1:11" s="6" customFormat="1" ht="19.5" customHeight="1" thickBot="1">
      <c r="A10" s="99" t="s">
        <v>11</v>
      </c>
      <c r="B10" s="86" t="s">
        <v>40</v>
      </c>
      <c r="C10" s="142"/>
      <c r="D10" s="88">
        <f t="shared" si="0"/>
        <v>0</v>
      </c>
      <c r="E10" s="89">
        <f t="shared" si="4"/>
        <v>0</v>
      </c>
      <c r="F10" s="129">
        <f t="shared" si="5"/>
        <v>0</v>
      </c>
      <c r="G10" s="88">
        <f t="shared" si="1"/>
        <v>0</v>
      </c>
      <c r="H10" s="89">
        <f t="shared" si="6"/>
        <v>0</v>
      </c>
      <c r="I10" s="139"/>
      <c r="J10" s="88">
        <f t="shared" si="2"/>
        <v>0</v>
      </c>
      <c r="K10" s="91">
        <f t="shared" si="3"/>
        <v>0</v>
      </c>
    </row>
    <row r="11" spans="1:11" s="6" customFormat="1" ht="30" customHeight="1" thickBot="1">
      <c r="A11" s="93" t="s">
        <v>12</v>
      </c>
      <c r="B11" s="86" t="s">
        <v>41</v>
      </c>
      <c r="C11" s="142"/>
      <c r="D11" s="88">
        <f t="shared" si="0"/>
        <v>0</v>
      </c>
      <c r="E11" s="89">
        <f t="shared" si="4"/>
        <v>0</v>
      </c>
      <c r="F11" s="129">
        <f t="shared" si="5"/>
        <v>259</v>
      </c>
      <c r="G11" s="88">
        <f t="shared" si="1"/>
        <v>4.8608374153107</v>
      </c>
      <c r="H11" s="89">
        <f t="shared" si="6"/>
        <v>4.484848484848484</v>
      </c>
      <c r="I11" s="139">
        <v>259</v>
      </c>
      <c r="J11" s="88">
        <f t="shared" si="2"/>
        <v>4.089043258604358</v>
      </c>
      <c r="K11" s="91">
        <f t="shared" si="3"/>
        <v>4.102645335022968</v>
      </c>
    </row>
    <row r="12" spans="1:11" s="6" customFormat="1" ht="16.5" customHeight="1" thickBot="1">
      <c r="A12" s="16"/>
      <c r="B12" s="38" t="s">
        <v>78</v>
      </c>
      <c r="C12" s="143"/>
      <c r="D12" s="27">
        <f t="shared" si="0"/>
        <v>0</v>
      </c>
      <c r="E12" s="31">
        <f t="shared" si="4"/>
        <v>0</v>
      </c>
      <c r="F12" s="127">
        <f t="shared" si="5"/>
        <v>259</v>
      </c>
      <c r="G12" s="27">
        <f t="shared" si="1"/>
        <v>4.8608374153107</v>
      </c>
      <c r="H12" s="31">
        <f t="shared" si="6"/>
        <v>4.484848484848484</v>
      </c>
      <c r="I12" s="127">
        <v>259</v>
      </c>
      <c r="J12" s="27">
        <f t="shared" si="2"/>
        <v>4.089043258604358</v>
      </c>
      <c r="K12" s="28">
        <f t="shared" si="3"/>
        <v>4.102645335022968</v>
      </c>
    </row>
    <row r="13" spans="1:11" s="6" customFormat="1" ht="18.75" customHeight="1" thickBot="1">
      <c r="A13" s="93" t="s">
        <v>13</v>
      </c>
      <c r="B13" s="94" t="s">
        <v>42</v>
      </c>
      <c r="C13" s="142"/>
      <c r="D13" s="88">
        <f t="shared" si="0"/>
        <v>0</v>
      </c>
      <c r="E13" s="89">
        <f t="shared" si="4"/>
        <v>0</v>
      </c>
      <c r="F13" s="129">
        <f t="shared" si="5"/>
        <v>0</v>
      </c>
      <c r="G13" s="88">
        <f t="shared" si="1"/>
        <v>0</v>
      </c>
      <c r="H13" s="89">
        <f t="shared" si="6"/>
        <v>0</v>
      </c>
      <c r="I13" s="139"/>
      <c r="J13" s="88">
        <f t="shared" si="2"/>
        <v>0</v>
      </c>
      <c r="K13" s="91">
        <f t="shared" si="3"/>
        <v>0</v>
      </c>
    </row>
    <row r="14" spans="1:11" s="6" customFormat="1" ht="15.75" customHeight="1" thickBot="1">
      <c r="A14" s="93" t="s">
        <v>14</v>
      </c>
      <c r="B14" s="86" t="s">
        <v>43</v>
      </c>
      <c r="C14" s="142"/>
      <c r="D14" s="88">
        <f t="shared" si="0"/>
        <v>0</v>
      </c>
      <c r="E14" s="89">
        <f t="shared" si="4"/>
        <v>0</v>
      </c>
      <c r="F14" s="129">
        <f t="shared" si="5"/>
        <v>146</v>
      </c>
      <c r="G14" s="88">
        <f t="shared" si="1"/>
        <v>2.740085956121089</v>
      </c>
      <c r="H14" s="89">
        <f t="shared" si="6"/>
        <v>2.5281385281385282</v>
      </c>
      <c r="I14" s="139">
        <v>146</v>
      </c>
      <c r="J14" s="88">
        <f t="shared" si="2"/>
        <v>2.305020524155352</v>
      </c>
      <c r="K14" s="107">
        <f t="shared" si="3"/>
        <v>2.3126881039125613</v>
      </c>
    </row>
    <row r="15" spans="1:11" s="1" customFormat="1" ht="18.75" customHeight="1" thickBot="1">
      <c r="A15" s="4"/>
      <c r="B15" s="39" t="s">
        <v>44</v>
      </c>
      <c r="C15" s="144"/>
      <c r="D15" s="13">
        <f t="shared" si="0"/>
        <v>0</v>
      </c>
      <c r="E15" s="32">
        <f t="shared" si="4"/>
        <v>0</v>
      </c>
      <c r="F15" s="127">
        <f t="shared" si="5"/>
        <v>0</v>
      </c>
      <c r="G15" s="13">
        <f t="shared" si="1"/>
        <v>0</v>
      </c>
      <c r="H15" s="32">
        <f t="shared" si="6"/>
        <v>0</v>
      </c>
      <c r="I15" s="134"/>
      <c r="J15" s="13">
        <f t="shared" si="2"/>
        <v>0</v>
      </c>
      <c r="K15" s="19">
        <f t="shared" si="3"/>
        <v>0</v>
      </c>
    </row>
    <row r="16" spans="1:11" s="1" customFormat="1" ht="16.5" customHeight="1" thickBot="1">
      <c r="A16" s="99" t="s">
        <v>15</v>
      </c>
      <c r="B16" s="94" t="s">
        <v>27</v>
      </c>
      <c r="C16" s="145">
        <v>1</v>
      </c>
      <c r="D16" s="101">
        <f t="shared" si="0"/>
        <v>0.09943323058566172</v>
      </c>
      <c r="E16" s="102">
        <f t="shared" si="4"/>
        <v>0.18587360594795538</v>
      </c>
      <c r="F16" s="129">
        <f t="shared" si="5"/>
        <v>68</v>
      </c>
      <c r="G16" s="101">
        <f t="shared" si="1"/>
        <v>1.2762044179194114</v>
      </c>
      <c r="H16" s="102">
        <f t="shared" si="6"/>
        <v>1.1774891774891776</v>
      </c>
      <c r="I16" s="129">
        <v>69</v>
      </c>
      <c r="J16" s="101">
        <f t="shared" si="2"/>
        <v>1.0893590148405432</v>
      </c>
      <c r="K16" s="103">
        <f t="shared" si="3"/>
        <v>1.092982734040868</v>
      </c>
    </row>
    <row r="17" spans="1:11" s="6" customFormat="1" ht="18" customHeight="1" thickBot="1">
      <c r="A17" s="104" t="s">
        <v>16</v>
      </c>
      <c r="B17" s="86" t="s">
        <v>45</v>
      </c>
      <c r="C17" s="142">
        <v>4</v>
      </c>
      <c r="D17" s="88">
        <f t="shared" si="0"/>
        <v>0.3977329223426469</v>
      </c>
      <c r="E17" s="89">
        <f t="shared" si="4"/>
        <v>0.7434944237918215</v>
      </c>
      <c r="F17" s="129">
        <f t="shared" si="5"/>
        <v>168</v>
      </c>
      <c r="G17" s="88">
        <f t="shared" si="1"/>
        <v>3.152975620742075</v>
      </c>
      <c r="H17" s="89">
        <f t="shared" si="6"/>
        <v>2.909090909090909</v>
      </c>
      <c r="I17" s="139">
        <v>172</v>
      </c>
      <c r="J17" s="88">
        <f t="shared" si="2"/>
        <v>2.7155036311967162</v>
      </c>
      <c r="K17" s="91">
        <f t="shared" si="3"/>
        <v>2.7245366703627436</v>
      </c>
    </row>
    <row r="18" spans="1:11" s="6" customFormat="1" ht="18" customHeight="1" thickBot="1">
      <c r="A18" s="93" t="s">
        <v>17</v>
      </c>
      <c r="B18" s="150" t="s">
        <v>46</v>
      </c>
      <c r="C18" s="142"/>
      <c r="D18" s="88">
        <f t="shared" si="0"/>
        <v>0</v>
      </c>
      <c r="E18" s="89">
        <f t="shared" si="4"/>
        <v>0</v>
      </c>
      <c r="F18" s="129">
        <f t="shared" si="5"/>
        <v>534</v>
      </c>
      <c r="G18" s="88">
        <f t="shared" si="1"/>
        <v>10.021958223073025</v>
      </c>
      <c r="H18" s="89">
        <f t="shared" si="6"/>
        <v>9.246753246753247</v>
      </c>
      <c r="I18" s="139">
        <v>534</v>
      </c>
      <c r="J18" s="88">
        <f t="shared" si="2"/>
        <v>8.430691506157247</v>
      </c>
      <c r="K18" s="91">
        <f t="shared" si="3"/>
        <v>8.458735941707587</v>
      </c>
    </row>
    <row r="19" spans="1:11" s="1" customFormat="1" ht="16.5" customHeight="1">
      <c r="A19" s="4"/>
      <c r="B19" s="35" t="s">
        <v>47</v>
      </c>
      <c r="C19" s="140"/>
      <c r="D19" s="17">
        <f t="shared" si="0"/>
        <v>0</v>
      </c>
      <c r="E19" s="29">
        <f t="shared" si="4"/>
        <v>0</v>
      </c>
      <c r="F19" s="132">
        <f t="shared" si="5"/>
        <v>0</v>
      </c>
      <c r="G19" s="17">
        <f t="shared" si="1"/>
        <v>0</v>
      </c>
      <c r="H19" s="29">
        <f t="shared" si="6"/>
        <v>0</v>
      </c>
      <c r="I19" s="132"/>
      <c r="J19" s="17">
        <f t="shared" si="2"/>
        <v>0</v>
      </c>
      <c r="K19" s="18">
        <f t="shared" si="3"/>
        <v>0</v>
      </c>
    </row>
    <row r="20" spans="1:11" s="1" customFormat="1" ht="14.25" customHeight="1">
      <c r="A20" s="4"/>
      <c r="B20" s="35" t="s">
        <v>48</v>
      </c>
      <c r="C20" s="126"/>
      <c r="D20" s="11">
        <f t="shared" si="0"/>
        <v>0</v>
      </c>
      <c r="E20" s="30">
        <f t="shared" si="4"/>
        <v>0</v>
      </c>
      <c r="F20" s="126">
        <f t="shared" si="5"/>
        <v>1</v>
      </c>
      <c r="G20" s="11">
        <f t="shared" si="1"/>
        <v>0.01876771202822664</v>
      </c>
      <c r="H20" s="30">
        <f t="shared" si="6"/>
        <v>0.017316017316017316</v>
      </c>
      <c r="I20" s="126">
        <v>1</v>
      </c>
      <c r="J20" s="11">
        <f t="shared" si="2"/>
        <v>0.015787811809283233</v>
      </c>
      <c r="K20" s="12">
        <f t="shared" si="3"/>
        <v>0.01584032947885316</v>
      </c>
    </row>
    <row r="21" spans="1:11" s="1" customFormat="1" ht="13.5" thickBot="1">
      <c r="A21" s="4"/>
      <c r="B21" s="35" t="s">
        <v>49</v>
      </c>
      <c r="C21" s="126"/>
      <c r="D21" s="11">
        <f t="shared" si="0"/>
        <v>0</v>
      </c>
      <c r="E21" s="30">
        <f t="shared" si="4"/>
        <v>0</v>
      </c>
      <c r="F21" s="127">
        <f t="shared" si="5"/>
        <v>296</v>
      </c>
      <c r="G21" s="11">
        <f t="shared" si="1"/>
        <v>5.555242760355085</v>
      </c>
      <c r="H21" s="30">
        <f t="shared" si="6"/>
        <v>5.125541125541125</v>
      </c>
      <c r="I21" s="126">
        <v>296</v>
      </c>
      <c r="J21" s="11">
        <f t="shared" si="2"/>
        <v>4.673192295547837</v>
      </c>
      <c r="K21" s="12">
        <f t="shared" si="3"/>
        <v>4.688737525740535</v>
      </c>
    </row>
    <row r="22" spans="1:11" s="6" customFormat="1" ht="15.75" customHeight="1" thickBot="1">
      <c r="A22" s="93" t="s">
        <v>28</v>
      </c>
      <c r="B22" s="86" t="s">
        <v>50</v>
      </c>
      <c r="C22" s="142">
        <v>346</v>
      </c>
      <c r="D22" s="88">
        <f t="shared" si="0"/>
        <v>34.40389778263896</v>
      </c>
      <c r="E22" s="89">
        <f t="shared" si="4"/>
        <v>64.31226765799256</v>
      </c>
      <c r="F22" s="129">
        <f t="shared" si="5"/>
        <v>576</v>
      </c>
      <c r="G22" s="88">
        <f t="shared" si="1"/>
        <v>10.810202128258544</v>
      </c>
      <c r="H22" s="89">
        <f t="shared" si="6"/>
        <v>9.974025974025974</v>
      </c>
      <c r="I22" s="139">
        <v>922</v>
      </c>
      <c r="J22" s="88">
        <f t="shared" si="2"/>
        <v>14.556362488159142</v>
      </c>
      <c r="K22" s="91">
        <f t="shared" si="3"/>
        <v>14.604783779502613</v>
      </c>
    </row>
    <row r="23" spans="1:11" s="1" customFormat="1" ht="15.75" customHeight="1">
      <c r="A23" s="4"/>
      <c r="B23" s="37" t="s">
        <v>51</v>
      </c>
      <c r="C23" s="140">
        <v>64</v>
      </c>
      <c r="D23" s="17">
        <f t="shared" si="0"/>
        <v>6.36372675748235</v>
      </c>
      <c r="E23" s="29">
        <f t="shared" si="4"/>
        <v>11.895910780669144</v>
      </c>
      <c r="F23" s="132">
        <f t="shared" si="5"/>
        <v>30</v>
      </c>
      <c r="G23" s="17">
        <f t="shared" si="1"/>
        <v>0.5630313608467992</v>
      </c>
      <c r="H23" s="29">
        <f t="shared" si="6"/>
        <v>0.5194805194805194</v>
      </c>
      <c r="I23" s="132">
        <v>94</v>
      </c>
      <c r="J23" s="17">
        <f t="shared" si="2"/>
        <v>1.484054310072624</v>
      </c>
      <c r="K23" s="18">
        <f t="shared" si="3"/>
        <v>1.4889909710121971</v>
      </c>
    </row>
    <row r="24" spans="1:11" s="1" customFormat="1" ht="14.25" customHeight="1">
      <c r="A24" s="4"/>
      <c r="B24" s="35" t="s">
        <v>52</v>
      </c>
      <c r="C24" s="141">
        <v>83</v>
      </c>
      <c r="D24" s="11">
        <f t="shared" si="0"/>
        <v>8.252958138609923</v>
      </c>
      <c r="E24" s="30">
        <f t="shared" si="4"/>
        <v>15.427509293680297</v>
      </c>
      <c r="F24" s="126">
        <f t="shared" si="5"/>
        <v>347</v>
      </c>
      <c r="G24" s="11">
        <f t="shared" si="1"/>
        <v>6.512396073794644</v>
      </c>
      <c r="H24" s="30">
        <f t="shared" si="6"/>
        <v>6.008658008658009</v>
      </c>
      <c r="I24" s="126">
        <v>430</v>
      </c>
      <c r="J24" s="11">
        <f t="shared" si="2"/>
        <v>6.788759077991791</v>
      </c>
      <c r="K24" s="12">
        <f t="shared" si="3"/>
        <v>6.811341675906859</v>
      </c>
    </row>
    <row r="25" spans="1:11" s="1" customFormat="1" ht="15.75" customHeight="1">
      <c r="A25" s="4"/>
      <c r="B25" s="35" t="s">
        <v>85</v>
      </c>
      <c r="C25" s="141"/>
      <c r="D25" s="11">
        <f t="shared" si="0"/>
        <v>0</v>
      </c>
      <c r="E25" s="30">
        <f t="shared" si="4"/>
        <v>0</v>
      </c>
      <c r="F25" s="126">
        <f t="shared" si="5"/>
        <v>50</v>
      </c>
      <c r="G25" s="11">
        <f t="shared" si="1"/>
        <v>0.938385601411332</v>
      </c>
      <c r="H25" s="30">
        <f t="shared" si="6"/>
        <v>0.8658008658008658</v>
      </c>
      <c r="I25" s="126">
        <v>50</v>
      </c>
      <c r="J25" s="11">
        <f t="shared" si="2"/>
        <v>0.7893905904641617</v>
      </c>
      <c r="K25" s="12">
        <f t="shared" si="3"/>
        <v>0.7920164739426581</v>
      </c>
    </row>
    <row r="26" spans="1:11" s="1" customFormat="1" ht="13.5" thickBot="1">
      <c r="A26" s="4"/>
      <c r="B26" s="35" t="s">
        <v>86</v>
      </c>
      <c r="C26" s="141">
        <v>1</v>
      </c>
      <c r="D26" s="11">
        <f t="shared" si="0"/>
        <v>0.09943323058566172</v>
      </c>
      <c r="E26" s="30">
        <f t="shared" si="4"/>
        <v>0.18587360594795538</v>
      </c>
      <c r="F26" s="127">
        <f t="shared" si="5"/>
        <v>6</v>
      </c>
      <c r="G26" s="11">
        <f t="shared" si="1"/>
        <v>0.11260627216935984</v>
      </c>
      <c r="H26" s="30">
        <f t="shared" si="6"/>
        <v>0.1038961038961039</v>
      </c>
      <c r="I26" s="126">
        <v>7</v>
      </c>
      <c r="J26" s="11">
        <f t="shared" si="2"/>
        <v>0.11051468266498263</v>
      </c>
      <c r="K26" s="12">
        <f t="shared" si="3"/>
        <v>0.11088230635197212</v>
      </c>
    </row>
    <row r="27" spans="1:11" s="6" customFormat="1" ht="14.25" customHeight="1" thickBot="1">
      <c r="A27" s="93" t="s">
        <v>18</v>
      </c>
      <c r="B27" s="86" t="s">
        <v>53</v>
      </c>
      <c r="C27" s="142">
        <v>14</v>
      </c>
      <c r="D27" s="88">
        <f t="shared" si="0"/>
        <v>1.3920652281992643</v>
      </c>
      <c r="E27" s="89">
        <f t="shared" si="4"/>
        <v>2.6022304832713754</v>
      </c>
      <c r="F27" s="129">
        <f t="shared" si="5"/>
        <v>860</v>
      </c>
      <c r="G27" s="88">
        <f t="shared" si="1"/>
        <v>16.14023234427491</v>
      </c>
      <c r="H27" s="89">
        <f t="shared" si="6"/>
        <v>14.891774891774892</v>
      </c>
      <c r="I27" s="139">
        <v>874</v>
      </c>
      <c r="J27" s="88">
        <f t="shared" si="2"/>
        <v>13.798547521313546</v>
      </c>
      <c r="K27" s="91">
        <f t="shared" si="3"/>
        <v>13.844447964517663</v>
      </c>
    </row>
    <row r="28" spans="1:11" s="1" customFormat="1" ht="12.75" hidden="1">
      <c r="A28" s="4"/>
      <c r="B28" s="37" t="s">
        <v>54</v>
      </c>
      <c r="C28" s="140"/>
      <c r="D28" s="17">
        <f t="shared" si="0"/>
        <v>0</v>
      </c>
      <c r="E28" s="29">
        <f t="shared" si="4"/>
        <v>0</v>
      </c>
      <c r="F28" s="132">
        <f t="shared" si="5"/>
        <v>0</v>
      </c>
      <c r="G28" s="17">
        <f>F28*1000/$G$2</f>
        <v>0</v>
      </c>
      <c r="H28" s="29">
        <f t="shared" si="6"/>
        <v>0</v>
      </c>
      <c r="I28" s="132"/>
      <c r="J28" s="17">
        <f t="shared" si="2"/>
        <v>0</v>
      </c>
      <c r="K28" s="18">
        <f t="shared" si="3"/>
        <v>0</v>
      </c>
    </row>
    <row r="29" spans="1:11" s="1" customFormat="1" ht="13.5" customHeight="1" hidden="1">
      <c r="A29" s="4"/>
      <c r="B29" s="35" t="s">
        <v>55</v>
      </c>
      <c r="C29" s="141"/>
      <c r="D29" s="11">
        <f t="shared" si="0"/>
        <v>0</v>
      </c>
      <c r="E29" s="30">
        <f t="shared" si="4"/>
        <v>0</v>
      </c>
      <c r="F29" s="216">
        <f t="shared" si="5"/>
        <v>0</v>
      </c>
      <c r="G29" s="11">
        <f t="shared" si="1"/>
        <v>0</v>
      </c>
      <c r="H29" s="30">
        <f t="shared" si="6"/>
        <v>0</v>
      </c>
      <c r="I29" s="126"/>
      <c r="J29" s="11">
        <f t="shared" si="2"/>
        <v>0</v>
      </c>
      <c r="K29" s="12">
        <f t="shared" si="3"/>
        <v>0</v>
      </c>
    </row>
    <row r="30" spans="1:11" s="1" customFormat="1" ht="12.75" hidden="1">
      <c r="A30" s="4"/>
      <c r="B30" s="35" t="s">
        <v>56</v>
      </c>
      <c r="C30" s="141"/>
      <c r="D30" s="11">
        <f t="shared" si="0"/>
        <v>0</v>
      </c>
      <c r="E30" s="30">
        <f t="shared" si="4"/>
        <v>0</v>
      </c>
      <c r="F30" s="133">
        <f t="shared" si="5"/>
        <v>0</v>
      </c>
      <c r="G30" s="11">
        <f t="shared" si="1"/>
        <v>0</v>
      </c>
      <c r="H30" s="30">
        <f t="shared" si="6"/>
        <v>0</v>
      </c>
      <c r="I30" s="126"/>
      <c r="J30" s="11">
        <f t="shared" si="2"/>
        <v>0</v>
      </c>
      <c r="K30" s="12">
        <f t="shared" si="3"/>
        <v>0</v>
      </c>
    </row>
    <row r="31" spans="1:11" s="1" customFormat="1" ht="16.5" customHeight="1" hidden="1" thickBot="1">
      <c r="A31" s="5"/>
      <c r="B31" s="35" t="s">
        <v>57</v>
      </c>
      <c r="C31" s="141"/>
      <c r="D31" s="11">
        <f t="shared" si="0"/>
        <v>0</v>
      </c>
      <c r="E31" s="30">
        <f t="shared" si="4"/>
        <v>0</v>
      </c>
      <c r="F31" s="130">
        <f t="shared" si="5"/>
        <v>0</v>
      </c>
      <c r="G31" s="11">
        <f t="shared" si="1"/>
        <v>0</v>
      </c>
      <c r="H31" s="30">
        <f t="shared" si="6"/>
        <v>0</v>
      </c>
      <c r="I31" s="126"/>
      <c r="J31" s="11">
        <f t="shared" si="2"/>
        <v>0</v>
      </c>
      <c r="K31" s="12">
        <f t="shared" si="3"/>
        <v>0</v>
      </c>
    </row>
    <row r="32" spans="1:11" s="1" customFormat="1" ht="16.5" customHeight="1" thickBot="1">
      <c r="A32" s="93" t="s">
        <v>75</v>
      </c>
      <c r="B32" s="86" t="s">
        <v>61</v>
      </c>
      <c r="C32" s="142">
        <v>3</v>
      </c>
      <c r="D32" s="88">
        <f t="shared" si="0"/>
        <v>0.2982996917569852</v>
      </c>
      <c r="E32" s="89">
        <f t="shared" si="4"/>
        <v>0.5576208178438662</v>
      </c>
      <c r="F32" s="129">
        <f t="shared" si="5"/>
        <v>97</v>
      </c>
      <c r="G32" s="88">
        <f>F32*1000/$G$2</f>
        <v>1.820468066737984</v>
      </c>
      <c r="H32" s="89">
        <f t="shared" si="6"/>
        <v>1.6796536796536796</v>
      </c>
      <c r="I32" s="139">
        <v>100</v>
      </c>
      <c r="J32" s="88">
        <f>I32*1000/$J$2</f>
        <v>1.5787811809283234</v>
      </c>
      <c r="K32" s="91">
        <f t="shared" si="3"/>
        <v>1.5840329478853161</v>
      </c>
    </row>
    <row r="33" spans="1:11" s="1" customFormat="1" ht="28.5" customHeight="1" thickBot="1">
      <c r="A33" s="93" t="s">
        <v>76</v>
      </c>
      <c r="B33" s="86" t="s">
        <v>62</v>
      </c>
      <c r="C33" s="142"/>
      <c r="D33" s="88">
        <f t="shared" si="0"/>
        <v>0</v>
      </c>
      <c r="E33" s="89">
        <f t="shared" si="4"/>
        <v>0</v>
      </c>
      <c r="F33" s="129">
        <f t="shared" si="5"/>
        <v>134</v>
      </c>
      <c r="G33" s="88">
        <f>F33*1000/$G$2</f>
        <v>2.5148734117823697</v>
      </c>
      <c r="H33" s="89">
        <f t="shared" si="6"/>
        <v>2.3203463203463204</v>
      </c>
      <c r="I33" s="139">
        <v>134</v>
      </c>
      <c r="J33" s="88">
        <f>I33*1000/$J$2</f>
        <v>2.1155667824439535</v>
      </c>
      <c r="K33" s="91">
        <f t="shared" si="3"/>
        <v>2.1226041501663233</v>
      </c>
    </row>
    <row r="34" spans="1:11" s="6" customFormat="1" ht="21" customHeight="1" thickBot="1">
      <c r="A34" s="93" t="s">
        <v>19</v>
      </c>
      <c r="B34" s="86" t="s">
        <v>58</v>
      </c>
      <c r="C34" s="142">
        <v>1</v>
      </c>
      <c r="D34" s="88">
        <f t="shared" si="0"/>
        <v>0.09943323058566172</v>
      </c>
      <c r="E34" s="89">
        <f t="shared" si="4"/>
        <v>0.18587360594795538</v>
      </c>
      <c r="F34" s="129">
        <f t="shared" si="5"/>
        <v>293</v>
      </c>
      <c r="G34" s="88">
        <f t="shared" si="1"/>
        <v>5.498939624270405</v>
      </c>
      <c r="H34" s="89">
        <f t="shared" si="6"/>
        <v>5.073593073593074</v>
      </c>
      <c r="I34" s="139">
        <v>294</v>
      </c>
      <c r="J34" s="88">
        <f t="shared" si="2"/>
        <v>4.64161667192927</v>
      </c>
      <c r="K34" s="91">
        <f t="shared" si="3"/>
        <v>4.657056866782829</v>
      </c>
    </row>
    <row r="35" spans="1:11" s="1" customFormat="1" ht="12.75">
      <c r="A35" s="4"/>
      <c r="B35" s="37" t="s">
        <v>59</v>
      </c>
      <c r="C35" s="140"/>
      <c r="D35" s="23">
        <f t="shared" si="0"/>
        <v>0</v>
      </c>
      <c r="E35" s="33">
        <f t="shared" si="4"/>
        <v>0</v>
      </c>
      <c r="F35" s="132">
        <f t="shared" si="5"/>
        <v>174</v>
      </c>
      <c r="G35" s="23">
        <f t="shared" si="1"/>
        <v>3.265581892911435</v>
      </c>
      <c r="H35" s="33">
        <f t="shared" si="6"/>
        <v>3.012987012987013</v>
      </c>
      <c r="I35" s="132">
        <v>174</v>
      </c>
      <c r="J35" s="23">
        <f t="shared" si="2"/>
        <v>2.7470792548152825</v>
      </c>
      <c r="K35" s="24">
        <f t="shared" si="3"/>
        <v>2.75621732932045</v>
      </c>
    </row>
    <row r="36" spans="1:11" s="1" customFormat="1" ht="14.25" customHeight="1">
      <c r="A36" s="4"/>
      <c r="B36" s="40" t="s">
        <v>31</v>
      </c>
      <c r="C36" s="141"/>
      <c r="D36" s="25">
        <f t="shared" si="0"/>
        <v>0</v>
      </c>
      <c r="E36" s="34">
        <f t="shared" si="4"/>
        <v>0</v>
      </c>
      <c r="F36" s="126">
        <f t="shared" si="5"/>
        <v>118</v>
      </c>
      <c r="G36" s="25">
        <f t="shared" si="1"/>
        <v>2.2145900193307435</v>
      </c>
      <c r="H36" s="34">
        <f t="shared" si="6"/>
        <v>2.0432900432900434</v>
      </c>
      <c r="I36" s="126">
        <v>118</v>
      </c>
      <c r="J36" s="25">
        <f t="shared" si="2"/>
        <v>1.8629617934954215</v>
      </c>
      <c r="K36" s="26">
        <f t="shared" si="3"/>
        <v>1.8691588785046729</v>
      </c>
    </row>
    <row r="37" spans="1:11" s="1" customFormat="1" ht="15" customHeight="1" thickBot="1">
      <c r="A37" s="15"/>
      <c r="B37" s="35" t="s">
        <v>84</v>
      </c>
      <c r="C37" s="141"/>
      <c r="D37" s="25">
        <f t="shared" si="0"/>
        <v>0</v>
      </c>
      <c r="E37" s="34">
        <f t="shared" si="4"/>
        <v>0</v>
      </c>
      <c r="F37" s="134">
        <f t="shared" si="5"/>
        <v>0</v>
      </c>
      <c r="G37" s="25">
        <f t="shared" si="1"/>
        <v>0</v>
      </c>
      <c r="H37" s="34">
        <f t="shared" si="6"/>
        <v>0</v>
      </c>
      <c r="I37" s="126"/>
      <c r="J37" s="25">
        <f t="shared" si="2"/>
        <v>0</v>
      </c>
      <c r="K37" s="26">
        <f t="shared" si="3"/>
        <v>0</v>
      </c>
    </row>
    <row r="38" spans="1:11" s="6" customFormat="1" ht="24" customHeight="1" thickBot="1">
      <c r="A38" s="93" t="s">
        <v>20</v>
      </c>
      <c r="B38" s="86" t="s">
        <v>32</v>
      </c>
      <c r="C38" s="142">
        <v>34</v>
      </c>
      <c r="D38" s="88">
        <f t="shared" si="0"/>
        <v>3.3807298399124988</v>
      </c>
      <c r="E38" s="89">
        <f t="shared" si="4"/>
        <v>6.319702602230484</v>
      </c>
      <c r="F38" s="129">
        <f t="shared" si="5"/>
        <v>599</v>
      </c>
      <c r="G38" s="88">
        <f t="shared" si="1"/>
        <v>11.241859504907756</v>
      </c>
      <c r="H38" s="89">
        <f t="shared" si="6"/>
        <v>10.372294372294371</v>
      </c>
      <c r="I38" s="139">
        <v>633</v>
      </c>
      <c r="J38" s="88">
        <f t="shared" si="2"/>
        <v>9.993684875276287</v>
      </c>
      <c r="K38" s="107">
        <f t="shared" si="3"/>
        <v>10.026928560114051</v>
      </c>
    </row>
    <row r="39" spans="1:11" s="1" customFormat="1" ht="12.75">
      <c r="A39" s="4"/>
      <c r="B39" s="37" t="s">
        <v>60</v>
      </c>
      <c r="C39" s="140">
        <v>15</v>
      </c>
      <c r="D39" s="17">
        <f t="shared" si="0"/>
        <v>1.4914984587849258</v>
      </c>
      <c r="E39" s="29">
        <f t="shared" si="4"/>
        <v>2.7881040892193307</v>
      </c>
      <c r="F39" s="132">
        <f t="shared" si="5"/>
        <v>215</v>
      </c>
      <c r="G39" s="17">
        <f t="shared" si="1"/>
        <v>4.0350580860687275</v>
      </c>
      <c r="H39" s="29">
        <f t="shared" si="6"/>
        <v>3.722943722943723</v>
      </c>
      <c r="I39" s="132">
        <v>230</v>
      </c>
      <c r="J39" s="17">
        <f t="shared" si="2"/>
        <v>3.6311967161351437</v>
      </c>
      <c r="K39" s="18">
        <f t="shared" si="3"/>
        <v>3.6432757801362268</v>
      </c>
    </row>
    <row r="40" spans="1:11" s="1" customFormat="1" ht="12.75">
      <c r="A40" s="4"/>
      <c r="B40" s="35" t="s">
        <v>34</v>
      </c>
      <c r="C40" s="141">
        <v>3</v>
      </c>
      <c r="D40" s="11">
        <f t="shared" si="0"/>
        <v>0.2982996917569852</v>
      </c>
      <c r="E40" s="30">
        <f t="shared" si="4"/>
        <v>0.5576208178438662</v>
      </c>
      <c r="F40" s="126">
        <f t="shared" si="5"/>
        <v>16</v>
      </c>
      <c r="G40" s="11">
        <f t="shared" si="1"/>
        <v>0.3002833924516262</v>
      </c>
      <c r="H40" s="30">
        <f t="shared" si="6"/>
        <v>0.27705627705627706</v>
      </c>
      <c r="I40" s="126">
        <v>19</v>
      </c>
      <c r="J40" s="11">
        <f t="shared" si="2"/>
        <v>0.29996842437638144</v>
      </c>
      <c r="K40" s="12">
        <f t="shared" si="3"/>
        <v>0.30096626009821004</v>
      </c>
    </row>
    <row r="41" spans="1:11" s="1" customFormat="1" ht="12.75">
      <c r="A41" s="4"/>
      <c r="B41" s="35" t="s">
        <v>25</v>
      </c>
      <c r="C41" s="141"/>
      <c r="D41" s="11">
        <f t="shared" si="0"/>
        <v>0</v>
      </c>
      <c r="E41" s="30">
        <f t="shared" si="4"/>
        <v>0</v>
      </c>
      <c r="F41" s="126">
        <f t="shared" si="5"/>
        <v>7</v>
      </c>
      <c r="G41" s="11">
        <f t="shared" si="1"/>
        <v>0.13137398419758647</v>
      </c>
      <c r="H41" s="30">
        <f t="shared" si="6"/>
        <v>0.12121212121212122</v>
      </c>
      <c r="I41" s="126">
        <v>7</v>
      </c>
      <c r="J41" s="11">
        <f t="shared" si="2"/>
        <v>0.11051468266498263</v>
      </c>
      <c r="K41" s="12">
        <f t="shared" si="3"/>
        <v>0.11088230635197212</v>
      </c>
    </row>
    <row r="42" spans="1:11" s="1" customFormat="1" ht="13.5" thickBot="1">
      <c r="A42" s="5"/>
      <c r="B42" s="35" t="s">
        <v>35</v>
      </c>
      <c r="C42" s="141">
        <v>14</v>
      </c>
      <c r="D42" s="11">
        <f t="shared" si="0"/>
        <v>1.3920652281992643</v>
      </c>
      <c r="E42" s="30">
        <f t="shared" si="4"/>
        <v>2.6022304832713754</v>
      </c>
      <c r="F42" s="127">
        <f t="shared" si="5"/>
        <v>258</v>
      </c>
      <c r="G42" s="11">
        <f t="shared" si="1"/>
        <v>4.842069703282473</v>
      </c>
      <c r="H42" s="30">
        <f t="shared" si="6"/>
        <v>4.467532467532467</v>
      </c>
      <c r="I42" s="126">
        <v>272</v>
      </c>
      <c r="J42" s="11">
        <f t="shared" si="2"/>
        <v>4.294284812125039</v>
      </c>
      <c r="K42" s="12">
        <f t="shared" si="3"/>
        <v>4.308569618248059</v>
      </c>
    </row>
    <row r="43" spans="1:11" s="6" customFormat="1" ht="28.5" customHeight="1" thickBot="1">
      <c r="A43" s="93" t="s">
        <v>21</v>
      </c>
      <c r="B43" s="86" t="s">
        <v>64</v>
      </c>
      <c r="C43" s="142">
        <v>9</v>
      </c>
      <c r="D43" s="88">
        <f t="shared" si="0"/>
        <v>0.8948990752709556</v>
      </c>
      <c r="E43" s="89">
        <f t="shared" si="4"/>
        <v>1.6728624535315986</v>
      </c>
      <c r="F43" s="129">
        <f t="shared" si="5"/>
        <v>0</v>
      </c>
      <c r="G43" s="88">
        <f t="shared" si="1"/>
        <v>0</v>
      </c>
      <c r="H43" s="89">
        <f t="shared" si="6"/>
        <v>0</v>
      </c>
      <c r="I43" s="139">
        <v>9</v>
      </c>
      <c r="J43" s="88">
        <f t="shared" si="2"/>
        <v>0.1420903062835491</v>
      </c>
      <c r="K43" s="107">
        <f t="shared" si="3"/>
        <v>0.14256296530967844</v>
      </c>
    </row>
    <row r="44" spans="1:11" s="1" customFormat="1" ht="27" customHeight="1" thickBot="1">
      <c r="A44" s="9"/>
      <c r="B44" s="155" t="s">
        <v>81</v>
      </c>
      <c r="C44" s="140">
        <v>1</v>
      </c>
      <c r="D44" s="17">
        <f t="shared" si="0"/>
        <v>0.09943323058566172</v>
      </c>
      <c r="E44" s="29">
        <f t="shared" si="4"/>
        <v>0.18587360594795538</v>
      </c>
      <c r="F44" s="137">
        <f t="shared" si="5"/>
        <v>0</v>
      </c>
      <c r="G44" s="17">
        <f t="shared" si="1"/>
        <v>0</v>
      </c>
      <c r="H44" s="29">
        <f t="shared" si="6"/>
        <v>0</v>
      </c>
      <c r="I44" s="132">
        <v>1</v>
      </c>
      <c r="J44" s="17">
        <f t="shared" si="2"/>
        <v>0.015787811809283233</v>
      </c>
      <c r="K44" s="18">
        <f t="shared" si="3"/>
        <v>0.01584032947885316</v>
      </c>
    </row>
    <row r="45" spans="1:11" s="1" customFormat="1" ht="16.5" customHeight="1" thickBot="1">
      <c r="A45" s="4"/>
      <c r="B45" s="153" t="s">
        <v>79</v>
      </c>
      <c r="C45" s="141">
        <v>4</v>
      </c>
      <c r="D45" s="11">
        <f t="shared" si="0"/>
        <v>0.3977329223426469</v>
      </c>
      <c r="E45" s="30">
        <f t="shared" si="4"/>
        <v>0.7434944237918215</v>
      </c>
      <c r="F45" s="135">
        <f t="shared" si="5"/>
        <v>0</v>
      </c>
      <c r="G45" s="11">
        <f t="shared" si="1"/>
        <v>0</v>
      </c>
      <c r="H45" s="30">
        <f t="shared" si="6"/>
        <v>0</v>
      </c>
      <c r="I45" s="126">
        <v>4</v>
      </c>
      <c r="J45" s="11">
        <f t="shared" si="2"/>
        <v>0.06315124723713293</v>
      </c>
      <c r="K45" s="12">
        <f t="shared" si="3"/>
        <v>0.06336131791541263</v>
      </c>
    </row>
    <row r="46" spans="1:11" s="1" customFormat="1" ht="18" customHeight="1" thickBot="1">
      <c r="A46" s="93" t="s">
        <v>77</v>
      </c>
      <c r="B46" s="86" t="s">
        <v>63</v>
      </c>
      <c r="C46" s="142">
        <v>4</v>
      </c>
      <c r="D46" s="88">
        <f t="shared" si="0"/>
        <v>0.3977329223426469</v>
      </c>
      <c r="E46" s="89">
        <f t="shared" si="4"/>
        <v>0.7434944237918215</v>
      </c>
      <c r="F46" s="129">
        <f t="shared" si="5"/>
        <v>1</v>
      </c>
      <c r="G46" s="88">
        <f>F46*1000/$G$2</f>
        <v>0.01876771202822664</v>
      </c>
      <c r="H46" s="89">
        <f t="shared" si="6"/>
        <v>0.017316017316017316</v>
      </c>
      <c r="I46" s="139">
        <v>5</v>
      </c>
      <c r="J46" s="88">
        <f>I46*1000/$J$2</f>
        <v>0.07893905904641617</v>
      </c>
      <c r="K46" s="91">
        <f t="shared" si="3"/>
        <v>0.0792016473942658</v>
      </c>
    </row>
    <row r="47" spans="1:11" s="6" customFormat="1" ht="21" customHeight="1" thickBot="1">
      <c r="A47" s="93" t="s">
        <v>29</v>
      </c>
      <c r="B47" s="86" t="s">
        <v>65</v>
      </c>
      <c r="C47" s="142">
        <v>20</v>
      </c>
      <c r="D47" s="88">
        <f t="shared" si="0"/>
        <v>1.9886646117132345</v>
      </c>
      <c r="E47" s="89">
        <f t="shared" si="4"/>
        <v>3.717472118959108</v>
      </c>
      <c r="F47" s="129">
        <f t="shared" si="5"/>
        <v>98</v>
      </c>
      <c r="G47" s="88">
        <f t="shared" si="1"/>
        <v>1.8392357787662106</v>
      </c>
      <c r="H47" s="89">
        <f t="shared" si="6"/>
        <v>1.696969696969697</v>
      </c>
      <c r="I47" s="139">
        <v>118</v>
      </c>
      <c r="J47" s="88">
        <f t="shared" si="2"/>
        <v>1.8629617934954215</v>
      </c>
      <c r="K47" s="91">
        <f t="shared" si="3"/>
        <v>1.8691588785046729</v>
      </c>
    </row>
    <row r="48" spans="1:11" s="6" customFormat="1" ht="21.75" customHeight="1" thickBot="1">
      <c r="A48" s="93" t="s">
        <v>30</v>
      </c>
      <c r="B48" s="86" t="s">
        <v>66</v>
      </c>
      <c r="C48" s="142">
        <v>78</v>
      </c>
      <c r="D48" s="88">
        <f t="shared" si="0"/>
        <v>7.755791985681615</v>
      </c>
      <c r="E48" s="89">
        <f t="shared" si="4"/>
        <v>14.49814126394052</v>
      </c>
      <c r="F48" s="129">
        <f t="shared" si="5"/>
        <v>93</v>
      </c>
      <c r="G48" s="88">
        <f t="shared" si="1"/>
        <v>1.7453972186250775</v>
      </c>
      <c r="H48" s="89">
        <f t="shared" si="6"/>
        <v>1.6103896103896105</v>
      </c>
      <c r="I48" s="139">
        <v>171</v>
      </c>
      <c r="J48" s="88">
        <f t="shared" si="2"/>
        <v>2.699715819387433</v>
      </c>
      <c r="K48" s="91">
        <f t="shared" si="3"/>
        <v>2.70869634088389</v>
      </c>
    </row>
    <row r="49" spans="1:11" s="1" customFormat="1" ht="15.75" customHeight="1">
      <c r="A49" s="4"/>
      <c r="B49" s="37" t="s">
        <v>67</v>
      </c>
      <c r="C49" s="140"/>
      <c r="D49" s="17">
        <f t="shared" si="0"/>
        <v>0</v>
      </c>
      <c r="E49" s="29">
        <f t="shared" si="4"/>
        <v>0</v>
      </c>
      <c r="F49" s="132">
        <f t="shared" si="5"/>
        <v>10</v>
      </c>
      <c r="G49" s="17">
        <f t="shared" si="1"/>
        <v>0.18767712028226638</v>
      </c>
      <c r="H49" s="29">
        <f t="shared" si="6"/>
        <v>0.17316017316017315</v>
      </c>
      <c r="I49" s="132">
        <v>10</v>
      </c>
      <c r="J49" s="17">
        <f t="shared" si="2"/>
        <v>0.15787811809283234</v>
      </c>
      <c r="K49" s="18">
        <f t="shared" si="3"/>
        <v>0.1584032947885316</v>
      </c>
    </row>
    <row r="50" spans="1:11" s="1" customFormat="1" ht="12.75">
      <c r="A50" s="4"/>
      <c r="B50" s="35" t="s">
        <v>71</v>
      </c>
      <c r="C50" s="141"/>
      <c r="D50" s="11">
        <f t="shared" si="0"/>
        <v>0</v>
      </c>
      <c r="E50" s="30">
        <f t="shared" si="4"/>
        <v>0</v>
      </c>
      <c r="F50" s="126">
        <f t="shared" si="5"/>
        <v>4</v>
      </c>
      <c r="G50" s="11">
        <f t="shared" si="1"/>
        <v>0.07507084811290655</v>
      </c>
      <c r="H50" s="30">
        <f t="shared" si="6"/>
        <v>0.06926406926406926</v>
      </c>
      <c r="I50" s="126">
        <v>4</v>
      </c>
      <c r="J50" s="11">
        <f t="shared" si="2"/>
        <v>0.06315124723713293</v>
      </c>
      <c r="K50" s="12">
        <f t="shared" si="3"/>
        <v>0.06336131791541263</v>
      </c>
    </row>
    <row r="51" spans="1:11" s="1" customFormat="1" ht="15.75" customHeight="1">
      <c r="A51" s="4"/>
      <c r="B51" s="35" t="s">
        <v>68</v>
      </c>
      <c r="C51" s="141"/>
      <c r="D51" s="11">
        <f t="shared" si="0"/>
        <v>0</v>
      </c>
      <c r="E51" s="30">
        <f t="shared" si="4"/>
        <v>0</v>
      </c>
      <c r="F51" s="126">
        <f t="shared" si="5"/>
        <v>0</v>
      </c>
      <c r="G51" s="11">
        <f t="shared" si="1"/>
        <v>0</v>
      </c>
      <c r="H51" s="30">
        <f t="shared" si="6"/>
        <v>0</v>
      </c>
      <c r="I51" s="126"/>
      <c r="J51" s="11">
        <f t="shared" si="2"/>
        <v>0</v>
      </c>
      <c r="K51" s="12">
        <f t="shared" si="3"/>
        <v>0</v>
      </c>
    </row>
    <row r="52" spans="1:11" s="1" customFormat="1" ht="12.75">
      <c r="A52" s="4"/>
      <c r="B52" s="35" t="s">
        <v>72</v>
      </c>
      <c r="C52" s="141"/>
      <c r="D52" s="11">
        <f t="shared" si="0"/>
        <v>0</v>
      </c>
      <c r="E52" s="30">
        <f t="shared" si="4"/>
        <v>0</v>
      </c>
      <c r="F52" s="126">
        <f t="shared" si="5"/>
        <v>0</v>
      </c>
      <c r="G52" s="11">
        <f t="shared" si="1"/>
        <v>0</v>
      </c>
      <c r="H52" s="30">
        <f t="shared" si="6"/>
        <v>0</v>
      </c>
      <c r="I52" s="126"/>
      <c r="J52" s="11">
        <f t="shared" si="2"/>
        <v>0</v>
      </c>
      <c r="K52" s="12">
        <f t="shared" si="3"/>
        <v>0</v>
      </c>
    </row>
    <row r="53" spans="1:11" s="1" customFormat="1" ht="15.75" customHeight="1">
      <c r="A53" s="4"/>
      <c r="B53" s="35" t="s">
        <v>69</v>
      </c>
      <c r="C53" s="141"/>
      <c r="D53" s="11">
        <f t="shared" si="0"/>
        <v>0</v>
      </c>
      <c r="E53" s="30">
        <f t="shared" si="4"/>
        <v>0</v>
      </c>
      <c r="F53" s="126">
        <f t="shared" si="5"/>
        <v>13</v>
      </c>
      <c r="G53" s="11">
        <f t="shared" si="1"/>
        <v>0.2439802563669463</v>
      </c>
      <c r="H53" s="30">
        <f t="shared" si="6"/>
        <v>0.22510822510822512</v>
      </c>
      <c r="I53" s="126">
        <v>13</v>
      </c>
      <c r="J53" s="11">
        <f t="shared" si="2"/>
        <v>0.20524155352068205</v>
      </c>
      <c r="K53" s="12">
        <f t="shared" si="3"/>
        <v>0.20592428322509107</v>
      </c>
    </row>
    <row r="54" spans="1:11" s="1" customFormat="1" ht="12.75">
      <c r="A54" s="4"/>
      <c r="B54" s="35" t="s">
        <v>73</v>
      </c>
      <c r="C54" s="141"/>
      <c r="D54" s="11">
        <f t="shared" si="0"/>
        <v>0</v>
      </c>
      <c r="E54" s="30">
        <f t="shared" si="4"/>
        <v>0</v>
      </c>
      <c r="F54" s="126">
        <f t="shared" si="5"/>
        <v>1</v>
      </c>
      <c r="G54" s="11">
        <f t="shared" si="1"/>
        <v>0.01876771202822664</v>
      </c>
      <c r="H54" s="30">
        <f t="shared" si="6"/>
        <v>0.017316017316017316</v>
      </c>
      <c r="I54" s="126">
        <v>1</v>
      </c>
      <c r="J54" s="11">
        <f t="shared" si="2"/>
        <v>0.015787811809283233</v>
      </c>
      <c r="K54" s="12">
        <f t="shared" si="3"/>
        <v>0.01584032947885316</v>
      </c>
    </row>
    <row r="55" spans="1:11" s="1" customFormat="1" ht="15.75" customHeight="1">
      <c r="A55" s="4"/>
      <c r="B55" s="35" t="s">
        <v>70</v>
      </c>
      <c r="C55" s="141"/>
      <c r="D55" s="11">
        <f t="shared" si="0"/>
        <v>0</v>
      </c>
      <c r="E55" s="30">
        <f t="shared" si="4"/>
        <v>0</v>
      </c>
      <c r="F55" s="126">
        <f t="shared" si="5"/>
        <v>10</v>
      </c>
      <c r="G55" s="11">
        <f t="shared" si="1"/>
        <v>0.18767712028226638</v>
      </c>
      <c r="H55" s="30">
        <f t="shared" si="6"/>
        <v>0.17316017316017315</v>
      </c>
      <c r="I55" s="126">
        <v>10</v>
      </c>
      <c r="J55" s="11">
        <f t="shared" si="2"/>
        <v>0.15787811809283234</v>
      </c>
      <c r="K55" s="12">
        <f t="shared" si="3"/>
        <v>0.1584032947885316</v>
      </c>
    </row>
    <row r="56" spans="1:11" s="1" customFormat="1" ht="12.75">
      <c r="A56" s="4"/>
      <c r="B56" s="35" t="s">
        <v>74</v>
      </c>
      <c r="C56" s="141"/>
      <c r="D56" s="11">
        <f t="shared" si="0"/>
        <v>0</v>
      </c>
      <c r="E56" s="30">
        <f t="shared" si="4"/>
        <v>0</v>
      </c>
      <c r="F56" s="126">
        <f t="shared" si="5"/>
        <v>1</v>
      </c>
      <c r="G56" s="11">
        <f t="shared" si="1"/>
        <v>0.01876771202822664</v>
      </c>
      <c r="H56" s="30">
        <f t="shared" si="6"/>
        <v>0.017316017316017316</v>
      </c>
      <c r="I56" s="126">
        <v>1</v>
      </c>
      <c r="J56" s="11">
        <f t="shared" si="2"/>
        <v>0.015787811809283233</v>
      </c>
      <c r="K56" s="12">
        <f t="shared" si="3"/>
        <v>0.01584032947885316</v>
      </c>
    </row>
    <row r="57" spans="1:11" s="1" customFormat="1" ht="16.5" customHeight="1" thickBot="1">
      <c r="A57" s="4"/>
      <c r="B57" s="35" t="s">
        <v>33</v>
      </c>
      <c r="C57" s="146">
        <v>11</v>
      </c>
      <c r="D57" s="11">
        <f t="shared" si="0"/>
        <v>1.093765536442279</v>
      </c>
      <c r="E57" s="30">
        <f t="shared" si="4"/>
        <v>2.0446096654275094</v>
      </c>
      <c r="F57" s="133">
        <f t="shared" si="5"/>
        <v>35</v>
      </c>
      <c r="G57" s="11">
        <f t="shared" si="1"/>
        <v>0.6568699209879324</v>
      </c>
      <c r="H57" s="30">
        <f t="shared" si="6"/>
        <v>0.6060606060606061</v>
      </c>
      <c r="I57" s="126">
        <v>46</v>
      </c>
      <c r="J57" s="11">
        <f t="shared" si="2"/>
        <v>0.7262393432270288</v>
      </c>
      <c r="K57" s="12">
        <f t="shared" si="3"/>
        <v>0.7286551560272454</v>
      </c>
    </row>
    <row r="58" spans="1:11" s="6" customFormat="1" ht="21" customHeight="1" thickBot="1">
      <c r="A58" s="93" t="s">
        <v>90</v>
      </c>
      <c r="B58" s="86" t="s">
        <v>89</v>
      </c>
      <c r="C58" s="87">
        <v>23</v>
      </c>
      <c r="D58" s="88">
        <f t="shared" si="0"/>
        <v>2.28696430347022</v>
      </c>
      <c r="E58" s="89">
        <f>C58*100/C$61</f>
        <v>4.275092936802974</v>
      </c>
      <c r="F58" s="78">
        <f t="shared" si="5"/>
        <v>1582</v>
      </c>
      <c r="G58" s="88">
        <f t="shared" si="1"/>
        <v>29.690520428654544</v>
      </c>
      <c r="H58" s="89">
        <f t="shared" si="6"/>
        <v>27.393939393939394</v>
      </c>
      <c r="I58" s="139">
        <v>1605</v>
      </c>
      <c r="J58" s="88">
        <f t="shared" si="2"/>
        <v>25.33943795389959</v>
      </c>
      <c r="K58" s="91">
        <f>I58*100/I$61</f>
        <v>25.423728813559322</v>
      </c>
    </row>
    <row r="59" spans="1:11" s="1" customFormat="1" ht="12.75">
      <c r="A59" s="4"/>
      <c r="B59" s="37" t="s">
        <v>91</v>
      </c>
      <c r="C59" s="109">
        <v>23</v>
      </c>
      <c r="D59" s="17">
        <f t="shared" si="0"/>
        <v>2.28696430347022</v>
      </c>
      <c r="E59" s="29">
        <f>C59*100/C$61</f>
        <v>4.275092936802974</v>
      </c>
      <c r="F59" s="81">
        <f t="shared" si="5"/>
        <v>1582</v>
      </c>
      <c r="G59" s="17">
        <f t="shared" si="1"/>
        <v>29.690520428654544</v>
      </c>
      <c r="H59" s="29">
        <f t="shared" si="6"/>
        <v>27.393939393939394</v>
      </c>
      <c r="I59" s="132">
        <v>1605</v>
      </c>
      <c r="J59" s="17">
        <f t="shared" si="2"/>
        <v>25.33943795389959</v>
      </c>
      <c r="K59" s="18">
        <f>I59*100/I$61</f>
        <v>25.423728813559322</v>
      </c>
    </row>
    <row r="60" spans="1:11" s="1" customFormat="1" ht="13.5" thickBot="1">
      <c r="A60" s="22"/>
      <c r="B60" s="227" t="s">
        <v>92</v>
      </c>
      <c r="C60" s="113"/>
      <c r="D60" s="17">
        <f t="shared" si="0"/>
        <v>0</v>
      </c>
      <c r="E60" s="29">
        <f>C60*100/C$61</f>
        <v>0</v>
      </c>
      <c r="F60" s="81">
        <f t="shared" si="5"/>
        <v>0</v>
      </c>
      <c r="G60" s="17">
        <f t="shared" si="1"/>
        <v>0</v>
      </c>
      <c r="H60" s="29">
        <f t="shared" si="6"/>
        <v>0</v>
      </c>
      <c r="I60" s="132"/>
      <c r="J60" s="17">
        <f t="shared" si="2"/>
        <v>0</v>
      </c>
      <c r="K60" s="18">
        <f>I60*100/I$61</f>
        <v>0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538</v>
      </c>
      <c r="D61" s="204">
        <f t="shared" si="0"/>
        <v>53.49507805508601</v>
      </c>
      <c r="E61" s="89"/>
      <c r="F61" s="139">
        <f>F48+F47+F46+F43+F38+F34+F33+F32+F27+F22+F18+F17+F16+F14+F13+F11+F10+F8+F5+F58</f>
        <v>5775</v>
      </c>
      <c r="G61" s="204">
        <f t="shared" si="1"/>
        <v>108.38353696300884</v>
      </c>
      <c r="H61" s="89"/>
      <c r="I61" s="139">
        <f>I48+I47+I46+I43+I38+I34+I33+I32+I27+I22+I18+I17+I16+I14+I13+I11+I10+I8+I5+I58</f>
        <v>6313</v>
      </c>
      <c r="J61" s="204">
        <f t="shared" si="2"/>
        <v>99.66845595200505</v>
      </c>
      <c r="K61" s="91"/>
    </row>
    <row r="64" spans="2:8" ht="12.75">
      <c r="B64" s="243" t="s">
        <v>87</v>
      </c>
      <c r="C64" s="243"/>
      <c r="D64" s="243"/>
      <c r="E64" s="243"/>
      <c r="F64" s="243"/>
      <c r="G64" s="243"/>
      <c r="H64" s="243"/>
    </row>
  </sheetData>
  <sheetProtection/>
  <mergeCells count="4">
    <mergeCell ref="B64:H64"/>
    <mergeCell ref="A1:K1"/>
    <mergeCell ref="A3:A4"/>
    <mergeCell ref="B3:B4"/>
  </mergeCells>
  <printOptions horizontalCentered="1"/>
  <pageMargins left="0.75" right="0.75" top="0.5905511811023623" bottom="0.4724409448818898" header="0.23" footer="0"/>
  <pageSetup blackAndWhite="1" horizontalDpi="600" verticalDpi="600" orientation="landscape" paperSize="9" r:id="rId1"/>
  <headerFooter alignWithMargins="0">
    <oddFooter>&amp;L&amp;Z&amp;F * &amp;A&amp;R&amp;P -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61" sqref="I61"/>
    </sheetView>
  </sheetViews>
  <sheetFormatPr defaultColWidth="9.00390625" defaultRowHeight="12.75"/>
  <cols>
    <col min="1" max="1" width="5.7539062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21.75" customHeight="1">
      <c r="A1" s="230" t="s">
        <v>103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20.25" customHeight="1" thickBot="1">
      <c r="A2" s="20"/>
      <c r="B2" s="21"/>
      <c r="C2" s="2"/>
      <c r="D2" s="2">
        <v>3451.5</v>
      </c>
      <c r="G2" s="3">
        <v>18881.5</v>
      </c>
      <c r="J2" s="2">
        <f>SUM(D2:G2)</f>
        <v>22333</v>
      </c>
      <c r="K2" s="2"/>
    </row>
    <row r="3" spans="1:11" ht="15.75" customHeight="1">
      <c r="A3" s="232" t="s">
        <v>24</v>
      </c>
      <c r="B3" s="234" t="s">
        <v>5</v>
      </c>
      <c r="C3" s="124" t="s">
        <v>1</v>
      </c>
      <c r="D3" s="123"/>
      <c r="E3" s="123"/>
      <c r="F3" s="124" t="s">
        <v>2</v>
      </c>
      <c r="G3" s="123"/>
      <c r="H3" s="123"/>
      <c r="I3" s="124" t="s">
        <v>3</v>
      </c>
      <c r="J3" s="123"/>
      <c r="K3" s="125"/>
    </row>
    <row r="4" spans="1:11" ht="28.5" customHeight="1" thickBot="1">
      <c r="A4" s="244"/>
      <c r="B4" s="235"/>
      <c r="C4" s="120" t="s">
        <v>6</v>
      </c>
      <c r="D4" s="118" t="s">
        <v>7</v>
      </c>
      <c r="E4" s="119" t="s">
        <v>8</v>
      </c>
      <c r="F4" s="120" t="s">
        <v>6</v>
      </c>
      <c r="G4" s="118" t="s">
        <v>7</v>
      </c>
      <c r="H4" s="119" t="s">
        <v>8</v>
      </c>
      <c r="I4" s="120" t="s">
        <v>6</v>
      </c>
      <c r="J4" s="118" t="s">
        <v>7</v>
      </c>
      <c r="K4" s="121" t="s">
        <v>8</v>
      </c>
    </row>
    <row r="5" spans="1:11" ht="16.5" customHeight="1" thickBot="1">
      <c r="A5" s="159" t="s">
        <v>9</v>
      </c>
      <c r="B5" s="148" t="s">
        <v>26</v>
      </c>
      <c r="C5" s="217"/>
      <c r="D5" s="88">
        <f>C6*1000/$D$2</f>
        <v>0</v>
      </c>
      <c r="E5" s="89">
        <f>C6*100/C$58</f>
        <v>0</v>
      </c>
      <c r="F5" s="129">
        <f>I5-C5</f>
        <v>0</v>
      </c>
      <c r="G5" s="88">
        <f aca="true" t="shared" si="0" ref="G5:G61">F5*1000/$G$2</f>
        <v>0</v>
      </c>
      <c r="H5" s="89">
        <f aca="true" t="shared" si="1" ref="H5:H57">F5*100/F$61</f>
        <v>0</v>
      </c>
      <c r="I5" s="217"/>
      <c r="J5" s="88">
        <f aca="true" t="shared" si="2" ref="J5:J61">I5*1000/$J$2</f>
        <v>0</v>
      </c>
      <c r="K5" s="91">
        <f aca="true" t="shared" si="3" ref="K5:K57">I5*100/I$61</f>
        <v>0</v>
      </c>
    </row>
    <row r="6" spans="1:11" s="1" customFormat="1" ht="13.5" customHeight="1" thickBot="1">
      <c r="A6" s="4"/>
      <c r="B6" s="37" t="s">
        <v>36</v>
      </c>
      <c r="C6" s="218"/>
      <c r="D6" s="88">
        <f>C7*1000/$D$2</f>
        <v>0</v>
      </c>
      <c r="E6" s="89">
        <f>C7*100/C$58</f>
        <v>0</v>
      </c>
      <c r="F6" s="132">
        <f aca="true" t="shared" si="4" ref="F6:F60">I6-C6</f>
        <v>0</v>
      </c>
      <c r="G6" s="17">
        <f t="shared" si="0"/>
        <v>0</v>
      </c>
      <c r="H6" s="29">
        <f t="shared" si="1"/>
        <v>0</v>
      </c>
      <c r="I6" s="218"/>
      <c r="J6" s="17">
        <f t="shared" si="2"/>
        <v>0</v>
      </c>
      <c r="K6" s="18">
        <f t="shared" si="3"/>
        <v>0</v>
      </c>
    </row>
    <row r="7" spans="1:11" s="1" customFormat="1" ht="15" customHeight="1" thickBot="1">
      <c r="A7" s="4"/>
      <c r="B7" s="36" t="s">
        <v>37</v>
      </c>
      <c r="C7" s="140"/>
      <c r="D7" s="11">
        <f aca="true" t="shared" si="5" ref="D7:D61">C7*1000/$D$2</f>
        <v>0</v>
      </c>
      <c r="E7" s="30">
        <f aca="true" t="shared" si="6" ref="E7:E21">C7*100/C$58</f>
        <v>0</v>
      </c>
      <c r="F7" s="127">
        <f t="shared" si="4"/>
        <v>0</v>
      </c>
      <c r="G7" s="13">
        <f t="shared" si="0"/>
        <v>0</v>
      </c>
      <c r="H7" s="32">
        <f t="shared" si="1"/>
        <v>0</v>
      </c>
      <c r="I7" s="219"/>
      <c r="J7" s="13">
        <f t="shared" si="2"/>
        <v>0</v>
      </c>
      <c r="K7" s="12">
        <f t="shared" si="3"/>
        <v>0</v>
      </c>
    </row>
    <row r="8" spans="1:11" ht="17.25" customHeight="1" thickBot="1">
      <c r="A8" s="159" t="s">
        <v>10</v>
      </c>
      <c r="B8" s="94" t="s">
        <v>38</v>
      </c>
      <c r="C8" s="142"/>
      <c r="D8" s="88">
        <f t="shared" si="5"/>
        <v>0</v>
      </c>
      <c r="E8" s="89">
        <f t="shared" si="6"/>
        <v>0</v>
      </c>
      <c r="F8" s="129">
        <f t="shared" si="4"/>
        <v>1</v>
      </c>
      <c r="G8" s="88">
        <f t="shared" si="0"/>
        <v>0.05296189391732648</v>
      </c>
      <c r="H8" s="89">
        <f t="shared" si="1"/>
        <v>0.035137034434293744</v>
      </c>
      <c r="I8" s="158">
        <v>1</v>
      </c>
      <c r="J8" s="88">
        <f t="shared" si="2"/>
        <v>0.04477678771324945</v>
      </c>
      <c r="K8" s="91">
        <f t="shared" si="3"/>
        <v>0.030665440049064702</v>
      </c>
    </row>
    <row r="9" spans="1:11" s="1" customFormat="1" ht="15.75" customHeight="1" thickBot="1">
      <c r="A9" s="15"/>
      <c r="B9" s="37" t="s">
        <v>39</v>
      </c>
      <c r="C9" s="140"/>
      <c r="D9" s="17">
        <f t="shared" si="5"/>
        <v>0</v>
      </c>
      <c r="E9" s="29">
        <f t="shared" si="6"/>
        <v>0</v>
      </c>
      <c r="F9" s="127">
        <f t="shared" si="4"/>
        <v>1</v>
      </c>
      <c r="G9" s="17">
        <f t="shared" si="0"/>
        <v>0.05296189391732648</v>
      </c>
      <c r="H9" s="29">
        <f t="shared" si="1"/>
        <v>0.035137034434293744</v>
      </c>
      <c r="I9" s="132">
        <v>1</v>
      </c>
      <c r="J9" s="17">
        <f t="shared" si="2"/>
        <v>0.04477678771324945</v>
      </c>
      <c r="K9" s="18">
        <f t="shared" si="3"/>
        <v>0.030665440049064702</v>
      </c>
    </row>
    <row r="10" spans="1:11" s="6" customFormat="1" ht="15.75" customHeight="1" thickBot="1">
      <c r="A10" s="99" t="s">
        <v>11</v>
      </c>
      <c r="B10" s="86" t="s">
        <v>40</v>
      </c>
      <c r="C10" s="142"/>
      <c r="D10" s="88">
        <f t="shared" si="5"/>
        <v>0</v>
      </c>
      <c r="E10" s="89">
        <f t="shared" si="6"/>
        <v>0</v>
      </c>
      <c r="F10" s="129">
        <f t="shared" si="4"/>
        <v>0</v>
      </c>
      <c r="G10" s="88">
        <f t="shared" si="0"/>
        <v>0</v>
      </c>
      <c r="H10" s="89">
        <f t="shared" si="1"/>
        <v>0</v>
      </c>
      <c r="I10" s="139"/>
      <c r="J10" s="88">
        <f t="shared" si="2"/>
        <v>0</v>
      </c>
      <c r="K10" s="91">
        <f t="shared" si="3"/>
        <v>0</v>
      </c>
    </row>
    <row r="11" spans="1:11" s="6" customFormat="1" ht="30" customHeight="1" thickBot="1">
      <c r="A11" s="92" t="s">
        <v>12</v>
      </c>
      <c r="B11" s="86" t="s">
        <v>41</v>
      </c>
      <c r="C11" s="142"/>
      <c r="D11" s="88">
        <f t="shared" si="5"/>
        <v>0</v>
      </c>
      <c r="E11" s="89">
        <f t="shared" si="6"/>
        <v>0</v>
      </c>
      <c r="F11" s="129">
        <f t="shared" si="4"/>
        <v>48</v>
      </c>
      <c r="G11" s="88">
        <f t="shared" si="0"/>
        <v>2.5421709080316712</v>
      </c>
      <c r="H11" s="89">
        <f t="shared" si="1"/>
        <v>1.6865776528460998</v>
      </c>
      <c r="I11" s="139">
        <v>48</v>
      </c>
      <c r="J11" s="88">
        <f t="shared" si="2"/>
        <v>2.1492858102359738</v>
      </c>
      <c r="K11" s="91">
        <f t="shared" si="3"/>
        <v>1.4719411223551058</v>
      </c>
    </row>
    <row r="12" spans="1:11" s="6" customFormat="1" ht="16.5" customHeight="1" thickBot="1">
      <c r="A12" s="16"/>
      <c r="B12" s="38" t="s">
        <v>78</v>
      </c>
      <c r="C12" s="143"/>
      <c r="D12" s="27">
        <f t="shared" si="5"/>
        <v>0</v>
      </c>
      <c r="E12" s="31">
        <f t="shared" si="6"/>
        <v>0</v>
      </c>
      <c r="F12" s="127">
        <f t="shared" si="4"/>
        <v>48</v>
      </c>
      <c r="G12" s="27">
        <f t="shared" si="0"/>
        <v>2.5421709080316712</v>
      </c>
      <c r="H12" s="31">
        <f t="shared" si="1"/>
        <v>1.6865776528460998</v>
      </c>
      <c r="I12" s="127">
        <v>48</v>
      </c>
      <c r="J12" s="27">
        <f t="shared" si="2"/>
        <v>2.1492858102359738</v>
      </c>
      <c r="K12" s="28">
        <f t="shared" si="3"/>
        <v>1.4719411223551058</v>
      </c>
    </row>
    <row r="13" spans="1:11" s="6" customFormat="1" ht="15" customHeight="1" thickBot="1">
      <c r="A13" s="93" t="s">
        <v>13</v>
      </c>
      <c r="B13" s="94" t="s">
        <v>42</v>
      </c>
      <c r="C13" s="156"/>
      <c r="D13" s="96">
        <f t="shared" si="5"/>
        <v>0</v>
      </c>
      <c r="E13" s="97">
        <f t="shared" si="6"/>
        <v>0</v>
      </c>
      <c r="F13" s="129">
        <f t="shared" si="4"/>
        <v>0</v>
      </c>
      <c r="G13" s="96">
        <f t="shared" si="0"/>
        <v>0</v>
      </c>
      <c r="H13" s="97">
        <f t="shared" si="1"/>
        <v>0</v>
      </c>
      <c r="I13" s="157"/>
      <c r="J13" s="96">
        <f t="shared" si="2"/>
        <v>0</v>
      </c>
      <c r="K13" s="98">
        <f t="shared" si="3"/>
        <v>0</v>
      </c>
    </row>
    <row r="14" spans="1:11" s="6" customFormat="1" ht="15.75" customHeight="1" thickBot="1">
      <c r="A14" s="92" t="s">
        <v>14</v>
      </c>
      <c r="B14" s="86" t="s">
        <v>43</v>
      </c>
      <c r="C14" s="142"/>
      <c r="D14" s="88">
        <f t="shared" si="5"/>
        <v>0</v>
      </c>
      <c r="E14" s="89">
        <f t="shared" si="6"/>
        <v>0</v>
      </c>
      <c r="F14" s="129">
        <f t="shared" si="4"/>
        <v>179</v>
      </c>
      <c r="G14" s="88">
        <f t="shared" si="0"/>
        <v>9.480179011201441</v>
      </c>
      <c r="H14" s="89">
        <f t="shared" si="1"/>
        <v>6.289529163738581</v>
      </c>
      <c r="I14" s="139">
        <v>179</v>
      </c>
      <c r="J14" s="88">
        <f t="shared" si="2"/>
        <v>8.015045000671652</v>
      </c>
      <c r="K14" s="107">
        <f t="shared" si="3"/>
        <v>5.489113768782582</v>
      </c>
    </row>
    <row r="15" spans="1:11" s="1" customFormat="1" ht="15.75" customHeight="1" thickBot="1">
      <c r="A15" s="4"/>
      <c r="B15" s="39" t="s">
        <v>44</v>
      </c>
      <c r="C15" s="144"/>
      <c r="D15" s="13">
        <f t="shared" si="5"/>
        <v>0</v>
      </c>
      <c r="E15" s="32">
        <f t="shared" si="6"/>
        <v>0</v>
      </c>
      <c r="F15" s="127">
        <f t="shared" si="4"/>
        <v>0</v>
      </c>
      <c r="G15" s="13">
        <f t="shared" si="0"/>
        <v>0</v>
      </c>
      <c r="H15" s="32">
        <f t="shared" si="1"/>
        <v>0</v>
      </c>
      <c r="I15" s="134"/>
      <c r="J15" s="13">
        <f t="shared" si="2"/>
        <v>0</v>
      </c>
      <c r="K15" s="19">
        <f t="shared" si="3"/>
        <v>0</v>
      </c>
    </row>
    <row r="16" spans="1:11" s="1" customFormat="1" ht="16.5" customHeight="1" thickBot="1">
      <c r="A16" s="99" t="s">
        <v>15</v>
      </c>
      <c r="B16" s="94" t="s">
        <v>27</v>
      </c>
      <c r="C16" s="145"/>
      <c r="D16" s="101">
        <f t="shared" si="5"/>
        <v>0</v>
      </c>
      <c r="E16" s="102">
        <f t="shared" si="6"/>
        <v>0</v>
      </c>
      <c r="F16" s="129">
        <f t="shared" si="4"/>
        <v>0</v>
      </c>
      <c r="G16" s="101">
        <f t="shared" si="0"/>
        <v>0</v>
      </c>
      <c r="H16" s="102">
        <f t="shared" si="1"/>
        <v>0</v>
      </c>
      <c r="I16" s="129"/>
      <c r="J16" s="101">
        <f t="shared" si="2"/>
        <v>0</v>
      </c>
      <c r="K16" s="103">
        <f t="shared" si="3"/>
        <v>0</v>
      </c>
    </row>
    <row r="17" spans="1:11" s="6" customFormat="1" ht="18" customHeight="1" thickBot="1">
      <c r="A17" s="104" t="s">
        <v>16</v>
      </c>
      <c r="B17" s="86" t="s">
        <v>45</v>
      </c>
      <c r="C17" s="142"/>
      <c r="D17" s="88">
        <f t="shared" si="5"/>
        <v>0</v>
      </c>
      <c r="E17" s="89">
        <f t="shared" si="6"/>
        <v>0</v>
      </c>
      <c r="F17" s="131">
        <f t="shared" si="4"/>
        <v>17</v>
      </c>
      <c r="G17" s="88">
        <f t="shared" si="0"/>
        <v>0.9003521965945502</v>
      </c>
      <c r="H17" s="89">
        <f t="shared" si="1"/>
        <v>0.5973295853829936</v>
      </c>
      <c r="I17" s="139">
        <v>17</v>
      </c>
      <c r="J17" s="88">
        <f t="shared" si="2"/>
        <v>0.7612053911252407</v>
      </c>
      <c r="K17" s="91">
        <f t="shared" si="3"/>
        <v>0.5213124808341</v>
      </c>
    </row>
    <row r="18" spans="1:11" s="6" customFormat="1" ht="20.25" customHeight="1" thickBot="1">
      <c r="A18" s="92" t="s">
        <v>17</v>
      </c>
      <c r="B18" s="150" t="s">
        <v>46</v>
      </c>
      <c r="C18" s="142"/>
      <c r="D18" s="88">
        <f t="shared" si="5"/>
        <v>0</v>
      </c>
      <c r="E18" s="89">
        <f t="shared" si="6"/>
        <v>0</v>
      </c>
      <c r="F18" s="129">
        <f t="shared" si="4"/>
        <v>406</v>
      </c>
      <c r="G18" s="88">
        <f t="shared" si="0"/>
        <v>21.50252893043455</v>
      </c>
      <c r="H18" s="89">
        <f t="shared" si="1"/>
        <v>14.26563598032326</v>
      </c>
      <c r="I18" s="139">
        <v>406</v>
      </c>
      <c r="J18" s="88">
        <f t="shared" si="2"/>
        <v>18.179375811579277</v>
      </c>
      <c r="K18" s="91">
        <f t="shared" si="3"/>
        <v>12.45016865992027</v>
      </c>
    </row>
    <row r="19" spans="1:11" s="1" customFormat="1" ht="18" customHeight="1">
      <c r="A19" s="4"/>
      <c r="B19" s="35" t="s">
        <v>47</v>
      </c>
      <c r="C19" s="140"/>
      <c r="D19" s="17">
        <f t="shared" si="5"/>
        <v>0</v>
      </c>
      <c r="E19" s="29">
        <f t="shared" si="6"/>
        <v>0</v>
      </c>
      <c r="F19" s="132">
        <f t="shared" si="4"/>
        <v>0</v>
      </c>
      <c r="G19" s="17">
        <f t="shared" si="0"/>
        <v>0</v>
      </c>
      <c r="H19" s="29">
        <f t="shared" si="1"/>
        <v>0</v>
      </c>
      <c r="I19" s="132"/>
      <c r="J19" s="17">
        <f t="shared" si="2"/>
        <v>0</v>
      </c>
      <c r="K19" s="18">
        <f t="shared" si="3"/>
        <v>0</v>
      </c>
    </row>
    <row r="20" spans="1:11" s="1" customFormat="1" ht="16.5" customHeight="1">
      <c r="A20" s="4"/>
      <c r="B20" s="35" t="s">
        <v>48</v>
      </c>
      <c r="C20" s="126"/>
      <c r="D20" s="11">
        <f t="shared" si="5"/>
        <v>0</v>
      </c>
      <c r="E20" s="30">
        <f t="shared" si="6"/>
        <v>0</v>
      </c>
      <c r="F20" s="126">
        <f t="shared" si="4"/>
        <v>57</v>
      </c>
      <c r="G20" s="11">
        <f t="shared" si="0"/>
        <v>3.0188279532876097</v>
      </c>
      <c r="H20" s="30">
        <f t="shared" si="1"/>
        <v>2.0028109627547437</v>
      </c>
      <c r="I20" s="126">
        <v>57</v>
      </c>
      <c r="J20" s="11">
        <f t="shared" si="2"/>
        <v>2.5522768996552188</v>
      </c>
      <c r="K20" s="12">
        <f t="shared" si="3"/>
        <v>1.7479300827966882</v>
      </c>
    </row>
    <row r="21" spans="1:11" s="1" customFormat="1" ht="15.75" customHeight="1" thickBot="1">
      <c r="A21" s="4"/>
      <c r="B21" s="35" t="s">
        <v>49</v>
      </c>
      <c r="C21" s="126"/>
      <c r="D21" s="11">
        <f t="shared" si="5"/>
        <v>0</v>
      </c>
      <c r="E21" s="30">
        <f t="shared" si="6"/>
        <v>0</v>
      </c>
      <c r="F21" s="127">
        <f t="shared" si="4"/>
        <v>145</v>
      </c>
      <c r="G21" s="11">
        <f t="shared" si="0"/>
        <v>7.67947461801234</v>
      </c>
      <c r="H21" s="30">
        <f t="shared" si="1"/>
        <v>5.094869992972593</v>
      </c>
      <c r="I21" s="126">
        <v>145</v>
      </c>
      <c r="J21" s="11">
        <f t="shared" si="2"/>
        <v>6.492634218421171</v>
      </c>
      <c r="K21" s="12">
        <f t="shared" si="3"/>
        <v>4.446488807114382</v>
      </c>
    </row>
    <row r="22" spans="1:11" s="6" customFormat="1" ht="15.75" customHeight="1" thickBot="1">
      <c r="A22" s="92" t="s">
        <v>28</v>
      </c>
      <c r="B22" s="86" t="s">
        <v>50</v>
      </c>
      <c r="C22" s="142">
        <v>269</v>
      </c>
      <c r="D22" s="88">
        <f t="shared" si="5"/>
        <v>77.9371287845864</v>
      </c>
      <c r="E22" s="89">
        <f>C22*100/C$61</f>
        <v>64.81927710843374</v>
      </c>
      <c r="F22" s="129">
        <f t="shared" si="4"/>
        <v>398</v>
      </c>
      <c r="G22" s="88">
        <f t="shared" si="0"/>
        <v>21.07883377909594</v>
      </c>
      <c r="H22" s="89">
        <f t="shared" si="1"/>
        <v>13.984539704848912</v>
      </c>
      <c r="I22" s="139">
        <v>667</v>
      </c>
      <c r="J22" s="88">
        <f t="shared" si="2"/>
        <v>29.866117404737384</v>
      </c>
      <c r="K22" s="91">
        <f t="shared" si="3"/>
        <v>20.453848512726157</v>
      </c>
    </row>
    <row r="23" spans="1:11" s="1" customFormat="1" ht="15.75" customHeight="1">
      <c r="A23" s="4"/>
      <c r="B23" s="37" t="s">
        <v>51</v>
      </c>
      <c r="C23" s="140"/>
      <c r="D23" s="17">
        <f t="shared" si="5"/>
        <v>0</v>
      </c>
      <c r="E23" s="29">
        <f aca="true" t="shared" si="7" ref="E23:E48">C23*100/C$61</f>
        <v>0</v>
      </c>
      <c r="F23" s="132">
        <f t="shared" si="4"/>
        <v>0</v>
      </c>
      <c r="G23" s="17">
        <f t="shared" si="0"/>
        <v>0</v>
      </c>
      <c r="H23" s="29">
        <f t="shared" si="1"/>
        <v>0</v>
      </c>
      <c r="I23" s="132"/>
      <c r="J23" s="17">
        <f t="shared" si="2"/>
        <v>0</v>
      </c>
      <c r="K23" s="18">
        <f t="shared" si="3"/>
        <v>0</v>
      </c>
    </row>
    <row r="24" spans="1:11" s="1" customFormat="1" ht="14.25" customHeight="1">
      <c r="A24" s="4"/>
      <c r="B24" s="35" t="s">
        <v>52</v>
      </c>
      <c r="C24" s="141">
        <v>42</v>
      </c>
      <c r="D24" s="11">
        <f t="shared" si="5"/>
        <v>12.168622338113863</v>
      </c>
      <c r="E24" s="30">
        <f t="shared" si="7"/>
        <v>10.120481927710843</v>
      </c>
      <c r="F24" s="126">
        <f t="shared" si="4"/>
        <v>279</v>
      </c>
      <c r="G24" s="11">
        <f t="shared" si="0"/>
        <v>14.77636840293409</v>
      </c>
      <c r="H24" s="30">
        <f t="shared" si="1"/>
        <v>9.803232607167955</v>
      </c>
      <c r="I24" s="126">
        <v>321</v>
      </c>
      <c r="J24" s="11">
        <f t="shared" si="2"/>
        <v>14.373348855953074</v>
      </c>
      <c r="K24" s="12">
        <f t="shared" si="3"/>
        <v>9.84360625574977</v>
      </c>
    </row>
    <row r="25" spans="1:11" s="1" customFormat="1" ht="15.75" customHeight="1">
      <c r="A25" s="4"/>
      <c r="B25" s="35" t="s">
        <v>85</v>
      </c>
      <c r="C25" s="141"/>
      <c r="D25" s="11">
        <f t="shared" si="5"/>
        <v>0</v>
      </c>
      <c r="E25" s="30">
        <f t="shared" si="7"/>
        <v>0</v>
      </c>
      <c r="F25" s="126">
        <f t="shared" si="4"/>
        <v>109</v>
      </c>
      <c r="G25" s="11">
        <f t="shared" si="0"/>
        <v>5.772846436988587</v>
      </c>
      <c r="H25" s="30">
        <f t="shared" si="1"/>
        <v>3.829936753338018</v>
      </c>
      <c r="I25" s="126">
        <v>109</v>
      </c>
      <c r="J25" s="11">
        <f t="shared" si="2"/>
        <v>4.88066986074419</v>
      </c>
      <c r="K25" s="12">
        <f t="shared" si="3"/>
        <v>3.342532965348053</v>
      </c>
    </row>
    <row r="26" spans="1:11" s="1" customFormat="1" ht="13.5" thickBot="1">
      <c r="A26" s="4"/>
      <c r="B26" s="35" t="s">
        <v>86</v>
      </c>
      <c r="C26" s="141"/>
      <c r="D26" s="11">
        <f t="shared" si="5"/>
        <v>0</v>
      </c>
      <c r="E26" s="30">
        <f t="shared" si="7"/>
        <v>0</v>
      </c>
      <c r="F26" s="127">
        <f t="shared" si="4"/>
        <v>5</v>
      </c>
      <c r="G26" s="11">
        <f t="shared" si="0"/>
        <v>0.26480946958663243</v>
      </c>
      <c r="H26" s="30">
        <f t="shared" si="1"/>
        <v>0.17568517217146873</v>
      </c>
      <c r="I26" s="126">
        <v>5</v>
      </c>
      <c r="J26" s="11">
        <f t="shared" si="2"/>
        <v>0.22388393856624725</v>
      </c>
      <c r="K26" s="12">
        <f t="shared" si="3"/>
        <v>0.1533272002453235</v>
      </c>
    </row>
    <row r="27" spans="1:11" s="6" customFormat="1" ht="14.25" customHeight="1" thickBot="1">
      <c r="A27" s="92" t="s">
        <v>18</v>
      </c>
      <c r="B27" s="86" t="s">
        <v>53</v>
      </c>
      <c r="C27" s="142">
        <v>3</v>
      </c>
      <c r="D27" s="88">
        <f t="shared" si="5"/>
        <v>0.8691873098652759</v>
      </c>
      <c r="E27" s="89">
        <f t="shared" si="7"/>
        <v>0.7228915662650602</v>
      </c>
      <c r="F27" s="129">
        <f t="shared" si="4"/>
        <v>357</v>
      </c>
      <c r="G27" s="88">
        <f t="shared" si="0"/>
        <v>18.907396128485555</v>
      </c>
      <c r="H27" s="89">
        <f t="shared" si="1"/>
        <v>12.543921293042867</v>
      </c>
      <c r="I27" s="139">
        <v>360</v>
      </c>
      <c r="J27" s="88">
        <f t="shared" si="2"/>
        <v>16.119643576769803</v>
      </c>
      <c r="K27" s="91">
        <f t="shared" si="3"/>
        <v>11.039558417663294</v>
      </c>
    </row>
    <row r="28" spans="1:11" s="1" customFormat="1" ht="13.5" hidden="1" thickBot="1">
      <c r="A28" s="4"/>
      <c r="B28" s="37" t="s">
        <v>54</v>
      </c>
      <c r="C28" s="140"/>
      <c r="D28" s="17">
        <f t="shared" si="5"/>
        <v>0</v>
      </c>
      <c r="E28" s="29">
        <f t="shared" si="7"/>
        <v>0</v>
      </c>
      <c r="F28" s="132">
        <f t="shared" si="4"/>
        <v>0</v>
      </c>
      <c r="G28" s="17">
        <f>F28*1000/$G$2</f>
        <v>0</v>
      </c>
      <c r="H28" s="29">
        <f t="shared" si="1"/>
        <v>0</v>
      </c>
      <c r="I28" s="132"/>
      <c r="J28" s="17">
        <f t="shared" si="2"/>
        <v>0</v>
      </c>
      <c r="K28" s="18">
        <f t="shared" si="3"/>
        <v>0</v>
      </c>
    </row>
    <row r="29" spans="1:11" s="1" customFormat="1" ht="13.5" customHeight="1" hidden="1">
      <c r="A29" s="4"/>
      <c r="B29" s="35" t="s">
        <v>55</v>
      </c>
      <c r="C29" s="141"/>
      <c r="D29" s="11">
        <f t="shared" si="5"/>
        <v>0</v>
      </c>
      <c r="E29" s="30">
        <f t="shared" si="7"/>
        <v>0</v>
      </c>
      <c r="F29" s="126">
        <f t="shared" si="4"/>
        <v>0</v>
      </c>
      <c r="G29" s="11">
        <f t="shared" si="0"/>
        <v>0</v>
      </c>
      <c r="H29" s="30">
        <f t="shared" si="1"/>
        <v>0</v>
      </c>
      <c r="I29" s="126"/>
      <c r="J29" s="11">
        <f t="shared" si="2"/>
        <v>0</v>
      </c>
      <c r="K29" s="12">
        <f t="shared" si="3"/>
        <v>0</v>
      </c>
    </row>
    <row r="30" spans="1:11" s="1" customFormat="1" ht="13.5" hidden="1" thickBot="1">
      <c r="A30" s="4"/>
      <c r="B30" s="35" t="s">
        <v>56</v>
      </c>
      <c r="C30" s="141"/>
      <c r="D30" s="11">
        <f t="shared" si="5"/>
        <v>0</v>
      </c>
      <c r="E30" s="30">
        <f t="shared" si="7"/>
        <v>0</v>
      </c>
      <c r="F30" s="133">
        <f t="shared" si="4"/>
        <v>0</v>
      </c>
      <c r="G30" s="11">
        <f t="shared" si="0"/>
        <v>0</v>
      </c>
      <c r="H30" s="30">
        <f t="shared" si="1"/>
        <v>0</v>
      </c>
      <c r="I30" s="126"/>
      <c r="J30" s="11">
        <f t="shared" si="2"/>
        <v>0</v>
      </c>
      <c r="K30" s="12">
        <f t="shared" si="3"/>
        <v>0</v>
      </c>
    </row>
    <row r="31" spans="1:11" s="1" customFormat="1" ht="16.5" customHeight="1" hidden="1" thickBot="1">
      <c r="A31" s="5"/>
      <c r="B31" s="35" t="s">
        <v>57</v>
      </c>
      <c r="C31" s="141"/>
      <c r="D31" s="11">
        <f t="shared" si="5"/>
        <v>0</v>
      </c>
      <c r="E31" s="30">
        <f t="shared" si="7"/>
        <v>0</v>
      </c>
      <c r="F31" s="130">
        <f t="shared" si="4"/>
        <v>0</v>
      </c>
      <c r="G31" s="11">
        <f t="shared" si="0"/>
        <v>0</v>
      </c>
      <c r="H31" s="30">
        <f t="shared" si="1"/>
        <v>0</v>
      </c>
      <c r="I31" s="126"/>
      <c r="J31" s="11">
        <f t="shared" si="2"/>
        <v>0</v>
      </c>
      <c r="K31" s="12">
        <f t="shared" si="3"/>
        <v>0</v>
      </c>
    </row>
    <row r="32" spans="1:11" s="1" customFormat="1" ht="16.5" customHeight="1" thickBot="1">
      <c r="A32" s="93" t="s">
        <v>75</v>
      </c>
      <c r="B32" s="86" t="s">
        <v>61</v>
      </c>
      <c r="C32" s="142">
        <v>27</v>
      </c>
      <c r="D32" s="88">
        <f t="shared" si="5"/>
        <v>7.822685788787484</v>
      </c>
      <c r="E32" s="89">
        <f t="shared" si="7"/>
        <v>6.506024096385542</v>
      </c>
      <c r="F32" s="129">
        <f t="shared" si="4"/>
        <v>440</v>
      </c>
      <c r="G32" s="88">
        <f>F32*1000/$G$2</f>
        <v>23.30323332362365</v>
      </c>
      <c r="H32" s="89">
        <f t="shared" si="1"/>
        <v>15.460295151089248</v>
      </c>
      <c r="I32" s="139">
        <v>467</v>
      </c>
      <c r="J32" s="88">
        <f>I32*1000/$J$2</f>
        <v>20.910759862087495</v>
      </c>
      <c r="K32" s="91">
        <f t="shared" si="3"/>
        <v>14.320760502913217</v>
      </c>
    </row>
    <row r="33" spans="1:11" s="1" customFormat="1" ht="26.25" thickBot="1">
      <c r="A33" s="93" t="s">
        <v>76</v>
      </c>
      <c r="B33" s="86" t="s">
        <v>62</v>
      </c>
      <c r="C33" s="142"/>
      <c r="D33" s="88">
        <f t="shared" si="5"/>
        <v>0</v>
      </c>
      <c r="E33" s="89">
        <f t="shared" si="7"/>
        <v>0</v>
      </c>
      <c r="F33" s="129">
        <f t="shared" si="4"/>
        <v>89</v>
      </c>
      <c r="G33" s="88">
        <f>F33*1000/$G$2</f>
        <v>4.713608558642057</v>
      </c>
      <c r="H33" s="89">
        <f t="shared" si="1"/>
        <v>3.1271960646521433</v>
      </c>
      <c r="I33" s="139">
        <v>89</v>
      </c>
      <c r="J33" s="88">
        <f>I33*1000/$J$2</f>
        <v>3.985134106479201</v>
      </c>
      <c r="K33" s="91">
        <f t="shared" si="3"/>
        <v>2.7292241643667587</v>
      </c>
    </row>
    <row r="34" spans="1:11" s="6" customFormat="1" ht="21" customHeight="1" thickBot="1">
      <c r="A34" s="92" t="s">
        <v>19</v>
      </c>
      <c r="B34" s="86" t="s">
        <v>58</v>
      </c>
      <c r="C34" s="142">
        <v>1</v>
      </c>
      <c r="D34" s="88">
        <f t="shared" si="5"/>
        <v>0.2897291032884253</v>
      </c>
      <c r="E34" s="89">
        <f t="shared" si="7"/>
        <v>0.24096385542168675</v>
      </c>
      <c r="F34" s="129">
        <f t="shared" si="4"/>
        <v>74</v>
      </c>
      <c r="G34" s="88">
        <f t="shared" si="0"/>
        <v>3.91918014988216</v>
      </c>
      <c r="H34" s="89">
        <f t="shared" si="1"/>
        <v>2.600140548137737</v>
      </c>
      <c r="I34" s="139">
        <v>75</v>
      </c>
      <c r="J34" s="88">
        <f t="shared" si="2"/>
        <v>3.3582590784937087</v>
      </c>
      <c r="K34" s="91">
        <f t="shared" si="3"/>
        <v>2.2999080036798527</v>
      </c>
    </row>
    <row r="35" spans="1:11" s="1" customFormat="1" ht="12.75">
      <c r="A35" s="4"/>
      <c r="B35" s="37" t="s">
        <v>59</v>
      </c>
      <c r="C35" s="140"/>
      <c r="D35" s="23">
        <f t="shared" si="5"/>
        <v>0</v>
      </c>
      <c r="E35" s="33">
        <f t="shared" si="7"/>
        <v>0</v>
      </c>
      <c r="F35" s="132">
        <f t="shared" si="4"/>
        <v>65</v>
      </c>
      <c r="G35" s="23">
        <f t="shared" si="0"/>
        <v>3.4425231046262215</v>
      </c>
      <c r="H35" s="33">
        <f t="shared" si="1"/>
        <v>2.2839072382290935</v>
      </c>
      <c r="I35" s="132">
        <v>65</v>
      </c>
      <c r="J35" s="23">
        <f t="shared" si="2"/>
        <v>2.9104912013612143</v>
      </c>
      <c r="K35" s="24">
        <f t="shared" si="3"/>
        <v>1.9932536031892059</v>
      </c>
    </row>
    <row r="36" spans="1:11" s="1" customFormat="1" ht="13.5" customHeight="1">
      <c r="A36" s="4"/>
      <c r="B36" s="40" t="s">
        <v>31</v>
      </c>
      <c r="C36" s="141"/>
      <c r="D36" s="25">
        <f t="shared" si="5"/>
        <v>0</v>
      </c>
      <c r="E36" s="34">
        <f t="shared" si="7"/>
        <v>0</v>
      </c>
      <c r="F36" s="126">
        <f t="shared" si="4"/>
        <v>35</v>
      </c>
      <c r="G36" s="25">
        <f t="shared" si="0"/>
        <v>1.853666287106427</v>
      </c>
      <c r="H36" s="34">
        <f t="shared" si="1"/>
        <v>1.229796205200281</v>
      </c>
      <c r="I36" s="126">
        <v>35</v>
      </c>
      <c r="J36" s="25">
        <f t="shared" si="2"/>
        <v>1.5671875699637308</v>
      </c>
      <c r="K36" s="26">
        <f t="shared" si="3"/>
        <v>1.0732904017172646</v>
      </c>
    </row>
    <row r="37" spans="1:11" s="1" customFormat="1" ht="12" customHeight="1" thickBot="1">
      <c r="A37" s="15"/>
      <c r="B37" s="35" t="s">
        <v>84</v>
      </c>
      <c r="C37" s="141"/>
      <c r="D37" s="25">
        <f t="shared" si="5"/>
        <v>0</v>
      </c>
      <c r="E37" s="34">
        <f t="shared" si="7"/>
        <v>0</v>
      </c>
      <c r="F37" s="134">
        <f t="shared" si="4"/>
        <v>0</v>
      </c>
      <c r="G37" s="25">
        <f t="shared" si="0"/>
        <v>0</v>
      </c>
      <c r="H37" s="34">
        <f t="shared" si="1"/>
        <v>0</v>
      </c>
      <c r="I37" s="126"/>
      <c r="J37" s="25">
        <f t="shared" si="2"/>
        <v>0</v>
      </c>
      <c r="K37" s="26">
        <f t="shared" si="3"/>
        <v>0</v>
      </c>
    </row>
    <row r="38" spans="1:11" s="6" customFormat="1" ht="21" customHeight="1" thickBot="1">
      <c r="A38" s="92" t="s">
        <v>20</v>
      </c>
      <c r="B38" s="86" t="s">
        <v>32</v>
      </c>
      <c r="C38" s="142"/>
      <c r="D38" s="88">
        <f t="shared" si="5"/>
        <v>0</v>
      </c>
      <c r="E38" s="89">
        <f t="shared" si="7"/>
        <v>0</v>
      </c>
      <c r="F38" s="129">
        <f t="shared" si="4"/>
        <v>0</v>
      </c>
      <c r="G38" s="88">
        <f t="shared" si="0"/>
        <v>0</v>
      </c>
      <c r="H38" s="89">
        <f t="shared" si="1"/>
        <v>0</v>
      </c>
      <c r="I38" s="139"/>
      <c r="J38" s="88">
        <f t="shared" si="2"/>
        <v>0</v>
      </c>
      <c r="K38" s="107">
        <f t="shared" si="3"/>
        <v>0</v>
      </c>
    </row>
    <row r="39" spans="1:11" s="1" customFormat="1" ht="12.75">
      <c r="A39" s="4"/>
      <c r="B39" s="37" t="s">
        <v>60</v>
      </c>
      <c r="C39" s="140"/>
      <c r="D39" s="17">
        <f t="shared" si="5"/>
        <v>0</v>
      </c>
      <c r="E39" s="29">
        <f t="shared" si="7"/>
        <v>0</v>
      </c>
      <c r="F39" s="132">
        <f t="shared" si="4"/>
        <v>0</v>
      </c>
      <c r="G39" s="17">
        <f t="shared" si="0"/>
        <v>0</v>
      </c>
      <c r="H39" s="29">
        <f t="shared" si="1"/>
        <v>0</v>
      </c>
      <c r="I39" s="132"/>
      <c r="J39" s="17">
        <f t="shared" si="2"/>
        <v>0</v>
      </c>
      <c r="K39" s="18">
        <f t="shared" si="3"/>
        <v>0</v>
      </c>
    </row>
    <row r="40" spans="1:11" s="1" customFormat="1" ht="12.75">
      <c r="A40" s="4"/>
      <c r="B40" s="35" t="s">
        <v>34</v>
      </c>
      <c r="C40" s="141"/>
      <c r="D40" s="11">
        <f t="shared" si="5"/>
        <v>0</v>
      </c>
      <c r="E40" s="30">
        <f t="shared" si="7"/>
        <v>0</v>
      </c>
      <c r="F40" s="126">
        <f t="shared" si="4"/>
        <v>0</v>
      </c>
      <c r="G40" s="11">
        <f t="shared" si="0"/>
        <v>0</v>
      </c>
      <c r="H40" s="30">
        <f t="shared" si="1"/>
        <v>0</v>
      </c>
      <c r="I40" s="126"/>
      <c r="J40" s="11">
        <f t="shared" si="2"/>
        <v>0</v>
      </c>
      <c r="K40" s="12">
        <f t="shared" si="3"/>
        <v>0</v>
      </c>
    </row>
    <row r="41" spans="1:11" s="1" customFormat="1" ht="12.75">
      <c r="A41" s="4"/>
      <c r="B41" s="35" t="s">
        <v>25</v>
      </c>
      <c r="C41" s="141"/>
      <c r="D41" s="11">
        <f t="shared" si="5"/>
        <v>0</v>
      </c>
      <c r="E41" s="30">
        <f t="shared" si="7"/>
        <v>0</v>
      </c>
      <c r="F41" s="126">
        <f t="shared" si="4"/>
        <v>0</v>
      </c>
      <c r="G41" s="11">
        <f t="shared" si="0"/>
        <v>0</v>
      </c>
      <c r="H41" s="30">
        <f t="shared" si="1"/>
        <v>0</v>
      </c>
      <c r="I41" s="126"/>
      <c r="J41" s="11">
        <f t="shared" si="2"/>
        <v>0</v>
      </c>
      <c r="K41" s="12">
        <f t="shared" si="3"/>
        <v>0</v>
      </c>
    </row>
    <row r="42" spans="1:11" s="1" customFormat="1" ht="13.5" thickBot="1">
      <c r="A42" s="5"/>
      <c r="B42" s="35" t="s">
        <v>35</v>
      </c>
      <c r="C42" s="141"/>
      <c r="D42" s="11">
        <f t="shared" si="5"/>
        <v>0</v>
      </c>
      <c r="E42" s="30">
        <f t="shared" si="7"/>
        <v>0</v>
      </c>
      <c r="F42" s="127">
        <f t="shared" si="4"/>
        <v>0</v>
      </c>
      <c r="G42" s="11">
        <f t="shared" si="0"/>
        <v>0</v>
      </c>
      <c r="H42" s="30">
        <f t="shared" si="1"/>
        <v>0</v>
      </c>
      <c r="I42" s="126"/>
      <c r="J42" s="11">
        <f t="shared" si="2"/>
        <v>0</v>
      </c>
      <c r="K42" s="12">
        <f t="shared" si="3"/>
        <v>0</v>
      </c>
    </row>
    <row r="43" spans="1:11" s="6" customFormat="1" ht="28.5" customHeight="1" thickBot="1">
      <c r="A43" s="92" t="s">
        <v>21</v>
      </c>
      <c r="B43" s="86" t="s">
        <v>64</v>
      </c>
      <c r="C43" s="142"/>
      <c r="D43" s="88">
        <f t="shared" si="5"/>
        <v>0</v>
      </c>
      <c r="E43" s="89">
        <f t="shared" si="7"/>
        <v>0</v>
      </c>
      <c r="F43" s="129">
        <f t="shared" si="4"/>
        <v>0</v>
      </c>
      <c r="G43" s="88">
        <f t="shared" si="0"/>
        <v>0</v>
      </c>
      <c r="H43" s="89">
        <f t="shared" si="1"/>
        <v>0</v>
      </c>
      <c r="I43" s="139"/>
      <c r="J43" s="88">
        <f t="shared" si="2"/>
        <v>0</v>
      </c>
      <c r="K43" s="107">
        <f t="shared" si="3"/>
        <v>0</v>
      </c>
    </row>
    <row r="44" spans="1:11" s="1" customFormat="1" ht="27.75" customHeight="1" thickBot="1">
      <c r="A44" s="9"/>
      <c r="B44" s="155" t="s">
        <v>81</v>
      </c>
      <c r="C44" s="140"/>
      <c r="D44" s="17">
        <f t="shared" si="5"/>
        <v>0</v>
      </c>
      <c r="E44" s="29">
        <f t="shared" si="7"/>
        <v>0</v>
      </c>
      <c r="F44" s="137">
        <f t="shared" si="4"/>
        <v>0</v>
      </c>
      <c r="G44" s="17">
        <f t="shared" si="0"/>
        <v>0</v>
      </c>
      <c r="H44" s="29">
        <f t="shared" si="1"/>
        <v>0</v>
      </c>
      <c r="I44" s="132"/>
      <c r="J44" s="17">
        <f t="shared" si="2"/>
        <v>0</v>
      </c>
      <c r="K44" s="18">
        <f t="shared" si="3"/>
        <v>0</v>
      </c>
    </row>
    <row r="45" spans="1:11" s="1" customFormat="1" ht="16.5" customHeight="1" thickBot="1">
      <c r="A45" s="4"/>
      <c r="B45" s="153" t="s">
        <v>79</v>
      </c>
      <c r="C45" s="141"/>
      <c r="D45" s="11">
        <f t="shared" si="5"/>
        <v>0</v>
      </c>
      <c r="E45" s="30">
        <f t="shared" si="7"/>
        <v>0</v>
      </c>
      <c r="F45" s="135">
        <f t="shared" si="4"/>
        <v>0</v>
      </c>
      <c r="G45" s="11">
        <f t="shared" si="0"/>
        <v>0</v>
      </c>
      <c r="H45" s="30">
        <f t="shared" si="1"/>
        <v>0</v>
      </c>
      <c r="I45" s="126"/>
      <c r="J45" s="11">
        <f t="shared" si="2"/>
        <v>0</v>
      </c>
      <c r="K45" s="12">
        <f t="shared" si="3"/>
        <v>0</v>
      </c>
    </row>
    <row r="46" spans="1:11" s="1" customFormat="1" ht="18" customHeight="1" thickBot="1">
      <c r="A46" s="93" t="s">
        <v>77</v>
      </c>
      <c r="B46" s="86" t="s">
        <v>63</v>
      </c>
      <c r="C46" s="142"/>
      <c r="D46" s="88">
        <f t="shared" si="5"/>
        <v>0</v>
      </c>
      <c r="E46" s="89">
        <f t="shared" si="7"/>
        <v>0</v>
      </c>
      <c r="F46" s="129">
        <f t="shared" si="4"/>
        <v>0</v>
      </c>
      <c r="G46" s="88">
        <f>F46*1000/$G$2</f>
        <v>0</v>
      </c>
      <c r="H46" s="89">
        <f t="shared" si="1"/>
        <v>0</v>
      </c>
      <c r="I46" s="139"/>
      <c r="J46" s="88">
        <f>I46*1000/$J$2</f>
        <v>0</v>
      </c>
      <c r="K46" s="91">
        <f t="shared" si="3"/>
        <v>0</v>
      </c>
    </row>
    <row r="47" spans="1:11" s="6" customFormat="1" ht="21" customHeight="1" thickBot="1">
      <c r="A47" s="93" t="s">
        <v>29</v>
      </c>
      <c r="B47" s="86" t="s">
        <v>65</v>
      </c>
      <c r="C47" s="142">
        <v>114</v>
      </c>
      <c r="D47" s="88">
        <f t="shared" si="5"/>
        <v>33.02911777488049</v>
      </c>
      <c r="E47" s="89">
        <f t="shared" si="7"/>
        <v>27.46987951807229</v>
      </c>
      <c r="F47" s="129">
        <f t="shared" si="4"/>
        <v>62</v>
      </c>
      <c r="G47" s="88">
        <f t="shared" si="0"/>
        <v>3.283637422874242</v>
      </c>
      <c r="H47" s="89">
        <f t="shared" si="1"/>
        <v>2.1784961349262124</v>
      </c>
      <c r="I47" s="139">
        <v>176</v>
      </c>
      <c r="J47" s="88">
        <f t="shared" si="2"/>
        <v>7.880714637531903</v>
      </c>
      <c r="K47" s="91">
        <f t="shared" si="3"/>
        <v>5.397117448635388</v>
      </c>
    </row>
    <row r="48" spans="1:11" s="6" customFormat="1" ht="19.5" customHeight="1" thickBot="1">
      <c r="A48" s="92" t="s">
        <v>30</v>
      </c>
      <c r="B48" s="86" t="s">
        <v>66</v>
      </c>
      <c r="C48" s="142"/>
      <c r="D48" s="88">
        <f t="shared" si="5"/>
        <v>0</v>
      </c>
      <c r="E48" s="89">
        <f t="shared" si="7"/>
        <v>0</v>
      </c>
      <c r="F48" s="129">
        <f t="shared" si="4"/>
        <v>6</v>
      </c>
      <c r="G48" s="88">
        <f t="shared" si="0"/>
        <v>0.3177713635039589</v>
      </c>
      <c r="H48" s="89">
        <f t="shared" si="1"/>
        <v>0.21082220660576248</v>
      </c>
      <c r="I48" s="139">
        <v>6</v>
      </c>
      <c r="J48" s="88">
        <f t="shared" si="2"/>
        <v>0.2686607262794967</v>
      </c>
      <c r="K48" s="91">
        <f t="shared" si="3"/>
        <v>0.18399264029438822</v>
      </c>
    </row>
    <row r="49" spans="1:11" s="1" customFormat="1" ht="15.75" customHeight="1">
      <c r="A49" s="4"/>
      <c r="B49" s="37" t="s">
        <v>67</v>
      </c>
      <c r="C49" s="140"/>
      <c r="D49" s="17">
        <f t="shared" si="5"/>
        <v>0</v>
      </c>
      <c r="E49" s="29">
        <f aca="true" t="shared" si="8" ref="E49:E56">C49*100/C$58</f>
        <v>0</v>
      </c>
      <c r="F49" s="132">
        <f t="shared" si="4"/>
        <v>6</v>
      </c>
      <c r="G49" s="17">
        <f t="shared" si="0"/>
        <v>0.3177713635039589</v>
      </c>
      <c r="H49" s="29">
        <f t="shared" si="1"/>
        <v>0.21082220660576248</v>
      </c>
      <c r="I49" s="132">
        <v>6</v>
      </c>
      <c r="J49" s="17">
        <f t="shared" si="2"/>
        <v>0.2686607262794967</v>
      </c>
      <c r="K49" s="18">
        <f t="shared" si="3"/>
        <v>0.18399264029438822</v>
      </c>
    </row>
    <row r="50" spans="1:11" s="1" customFormat="1" ht="12.75">
      <c r="A50" s="4"/>
      <c r="B50" s="35" t="s">
        <v>71</v>
      </c>
      <c r="C50" s="141"/>
      <c r="D50" s="11">
        <f t="shared" si="5"/>
        <v>0</v>
      </c>
      <c r="E50" s="30">
        <f t="shared" si="8"/>
        <v>0</v>
      </c>
      <c r="F50" s="126">
        <f t="shared" si="4"/>
        <v>0</v>
      </c>
      <c r="G50" s="11">
        <f t="shared" si="0"/>
        <v>0</v>
      </c>
      <c r="H50" s="30">
        <f t="shared" si="1"/>
        <v>0</v>
      </c>
      <c r="I50" s="126"/>
      <c r="J50" s="11">
        <f t="shared" si="2"/>
        <v>0</v>
      </c>
      <c r="K50" s="12">
        <f t="shared" si="3"/>
        <v>0</v>
      </c>
    </row>
    <row r="51" spans="1:11" s="1" customFormat="1" ht="15" customHeight="1">
      <c r="A51" s="4"/>
      <c r="B51" s="35" t="s">
        <v>68</v>
      </c>
      <c r="C51" s="141"/>
      <c r="D51" s="11">
        <f t="shared" si="5"/>
        <v>0</v>
      </c>
      <c r="E51" s="30">
        <f t="shared" si="8"/>
        <v>0</v>
      </c>
      <c r="F51" s="126">
        <f t="shared" si="4"/>
        <v>0</v>
      </c>
      <c r="G51" s="11">
        <f t="shared" si="0"/>
        <v>0</v>
      </c>
      <c r="H51" s="30">
        <f t="shared" si="1"/>
        <v>0</v>
      </c>
      <c r="I51" s="126"/>
      <c r="J51" s="11">
        <f t="shared" si="2"/>
        <v>0</v>
      </c>
      <c r="K51" s="12">
        <f t="shared" si="3"/>
        <v>0</v>
      </c>
    </row>
    <row r="52" spans="1:11" s="1" customFormat="1" ht="12.75">
      <c r="A52" s="4"/>
      <c r="B52" s="35" t="s">
        <v>72</v>
      </c>
      <c r="C52" s="141"/>
      <c r="D52" s="11">
        <f t="shared" si="5"/>
        <v>0</v>
      </c>
      <c r="E52" s="30">
        <f t="shared" si="8"/>
        <v>0</v>
      </c>
      <c r="F52" s="126">
        <f t="shared" si="4"/>
        <v>0</v>
      </c>
      <c r="G52" s="11">
        <f t="shared" si="0"/>
        <v>0</v>
      </c>
      <c r="H52" s="30">
        <f t="shared" si="1"/>
        <v>0</v>
      </c>
      <c r="I52" s="126"/>
      <c r="J52" s="11">
        <f t="shared" si="2"/>
        <v>0</v>
      </c>
      <c r="K52" s="12">
        <f t="shared" si="3"/>
        <v>0</v>
      </c>
    </row>
    <row r="53" spans="1:11" s="1" customFormat="1" ht="15" customHeight="1">
      <c r="A53" s="4"/>
      <c r="B53" s="35" t="s">
        <v>69</v>
      </c>
      <c r="C53" s="141"/>
      <c r="D53" s="11">
        <f t="shared" si="5"/>
        <v>0</v>
      </c>
      <c r="E53" s="30">
        <f t="shared" si="8"/>
        <v>0</v>
      </c>
      <c r="F53" s="126">
        <f t="shared" si="4"/>
        <v>0</v>
      </c>
      <c r="G53" s="11">
        <f t="shared" si="0"/>
        <v>0</v>
      </c>
      <c r="H53" s="30">
        <f t="shared" si="1"/>
        <v>0</v>
      </c>
      <c r="I53" s="126"/>
      <c r="J53" s="11">
        <f t="shared" si="2"/>
        <v>0</v>
      </c>
      <c r="K53" s="12">
        <f t="shared" si="3"/>
        <v>0</v>
      </c>
    </row>
    <row r="54" spans="1:11" s="1" customFormat="1" ht="12.75">
      <c r="A54" s="4"/>
      <c r="B54" s="35" t="s">
        <v>73</v>
      </c>
      <c r="C54" s="141"/>
      <c r="D54" s="11">
        <f t="shared" si="5"/>
        <v>0</v>
      </c>
      <c r="E54" s="30">
        <f t="shared" si="8"/>
        <v>0</v>
      </c>
      <c r="F54" s="126">
        <f t="shared" si="4"/>
        <v>0</v>
      </c>
      <c r="G54" s="11">
        <f t="shared" si="0"/>
        <v>0</v>
      </c>
      <c r="H54" s="30">
        <f t="shared" si="1"/>
        <v>0</v>
      </c>
      <c r="I54" s="126"/>
      <c r="J54" s="11">
        <f t="shared" si="2"/>
        <v>0</v>
      </c>
      <c r="K54" s="12">
        <f t="shared" si="3"/>
        <v>0</v>
      </c>
    </row>
    <row r="55" spans="1:11" s="1" customFormat="1" ht="15.75" customHeight="1">
      <c r="A55" s="4"/>
      <c r="B55" s="35" t="s">
        <v>70</v>
      </c>
      <c r="C55" s="141"/>
      <c r="D55" s="11">
        <f t="shared" si="5"/>
        <v>0</v>
      </c>
      <c r="E55" s="30">
        <f t="shared" si="8"/>
        <v>0</v>
      </c>
      <c r="F55" s="126">
        <f t="shared" si="4"/>
        <v>0</v>
      </c>
      <c r="G55" s="11">
        <f t="shared" si="0"/>
        <v>0</v>
      </c>
      <c r="H55" s="30">
        <f t="shared" si="1"/>
        <v>0</v>
      </c>
      <c r="I55" s="126"/>
      <c r="J55" s="11">
        <f t="shared" si="2"/>
        <v>0</v>
      </c>
      <c r="K55" s="12">
        <f t="shared" si="3"/>
        <v>0</v>
      </c>
    </row>
    <row r="56" spans="1:11" s="1" customFormat="1" ht="12.75">
      <c r="A56" s="4"/>
      <c r="B56" s="35" t="s">
        <v>74</v>
      </c>
      <c r="C56" s="141"/>
      <c r="D56" s="11">
        <f t="shared" si="5"/>
        <v>0</v>
      </c>
      <c r="E56" s="30">
        <f t="shared" si="8"/>
        <v>0</v>
      </c>
      <c r="F56" s="126">
        <f t="shared" si="4"/>
        <v>0</v>
      </c>
      <c r="G56" s="11">
        <f t="shared" si="0"/>
        <v>0</v>
      </c>
      <c r="H56" s="30">
        <f t="shared" si="1"/>
        <v>0</v>
      </c>
      <c r="I56" s="126"/>
      <c r="J56" s="11">
        <f t="shared" si="2"/>
        <v>0</v>
      </c>
      <c r="K56" s="12">
        <f t="shared" si="3"/>
        <v>0</v>
      </c>
    </row>
    <row r="57" spans="1:11" s="1" customFormat="1" ht="16.5" customHeight="1" thickBot="1">
      <c r="A57" s="4"/>
      <c r="B57" s="35" t="s">
        <v>33</v>
      </c>
      <c r="C57" s="133"/>
      <c r="D57" s="11">
        <f t="shared" si="5"/>
        <v>0</v>
      </c>
      <c r="E57" s="133"/>
      <c r="F57" s="133">
        <f t="shared" si="4"/>
        <v>0</v>
      </c>
      <c r="G57" s="11">
        <f t="shared" si="0"/>
        <v>0</v>
      </c>
      <c r="H57" s="30">
        <f t="shared" si="1"/>
        <v>0</v>
      </c>
      <c r="I57" s="126"/>
      <c r="J57" s="11">
        <f t="shared" si="2"/>
        <v>0</v>
      </c>
      <c r="K57" s="12">
        <f t="shared" si="3"/>
        <v>0</v>
      </c>
    </row>
    <row r="58" spans="1:11" s="6" customFormat="1" ht="21" customHeight="1" thickBot="1">
      <c r="A58" s="93" t="s">
        <v>90</v>
      </c>
      <c r="B58" s="86" t="s">
        <v>89</v>
      </c>
      <c r="C58" s="87">
        <v>1</v>
      </c>
      <c r="D58" s="88">
        <f t="shared" si="5"/>
        <v>0.2897291032884253</v>
      </c>
      <c r="E58" s="89">
        <f>C58*100/C$61</f>
        <v>0.24096385542168675</v>
      </c>
      <c r="F58" s="78">
        <f t="shared" si="4"/>
        <v>769</v>
      </c>
      <c r="G58" s="88">
        <f t="shared" si="0"/>
        <v>40.72769642242407</v>
      </c>
      <c r="H58" s="89">
        <f>F58*100/F$61</f>
        <v>27.02037947997189</v>
      </c>
      <c r="I58" s="139">
        <v>770</v>
      </c>
      <c r="J58" s="88">
        <f t="shared" si="2"/>
        <v>34.47812653920208</v>
      </c>
      <c r="K58" s="91">
        <f>I58*100/I$61</f>
        <v>23.61238883777982</v>
      </c>
    </row>
    <row r="59" spans="1:11" s="1" customFormat="1" ht="12.75">
      <c r="A59" s="4"/>
      <c r="B59" s="37" t="s">
        <v>91</v>
      </c>
      <c r="C59" s="109">
        <v>1</v>
      </c>
      <c r="D59" s="17">
        <f t="shared" si="5"/>
        <v>0.2897291032884253</v>
      </c>
      <c r="E59" s="29">
        <f>C59*100/C$61</f>
        <v>0.24096385542168675</v>
      </c>
      <c r="F59" s="81">
        <f t="shared" si="4"/>
        <v>768</v>
      </c>
      <c r="G59" s="17">
        <f t="shared" si="0"/>
        <v>40.67473452850674</v>
      </c>
      <c r="H59" s="29">
        <f>F59*100/F$61</f>
        <v>26.985242445537597</v>
      </c>
      <c r="I59" s="132">
        <v>769</v>
      </c>
      <c r="J59" s="17">
        <f t="shared" si="2"/>
        <v>34.43334975148883</v>
      </c>
      <c r="K59" s="18">
        <f>I59*100/I$61</f>
        <v>23.58172339773076</v>
      </c>
    </row>
    <row r="60" spans="1:11" s="1" customFormat="1" ht="13.5" thickBot="1">
      <c r="A60" s="22"/>
      <c r="B60" s="227" t="s">
        <v>92</v>
      </c>
      <c r="C60" s="113"/>
      <c r="D60" s="17">
        <f t="shared" si="5"/>
        <v>0</v>
      </c>
      <c r="E60" s="29">
        <f>C60*100/C$61</f>
        <v>0</v>
      </c>
      <c r="F60" s="81">
        <f t="shared" si="4"/>
        <v>1</v>
      </c>
      <c r="G60" s="17">
        <f t="shared" si="0"/>
        <v>0.05296189391732648</v>
      </c>
      <c r="H60" s="29">
        <f>F60*100/F$61</f>
        <v>0.035137034434293744</v>
      </c>
      <c r="I60" s="132">
        <v>1</v>
      </c>
      <c r="J60" s="17">
        <f t="shared" si="2"/>
        <v>0.04477678771324945</v>
      </c>
      <c r="K60" s="18">
        <f>I60*100/I$61</f>
        <v>0.030665440049064702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415</v>
      </c>
      <c r="D61" s="204">
        <f t="shared" si="5"/>
        <v>120.2375778646965</v>
      </c>
      <c r="E61" s="89"/>
      <c r="F61" s="139">
        <f>F48+F47+F46+F43+F38+F34+F33+F32+F27+F22+F18+F17+F16+F14+F13+F11+F10+F8+F5+F58</f>
        <v>2846</v>
      </c>
      <c r="G61" s="204">
        <f t="shared" si="0"/>
        <v>150.72955008871116</v>
      </c>
      <c r="H61" s="89"/>
      <c r="I61" s="139">
        <f>I48+I47+I46+I43+I38+I34+I33+I32+I27+I22+I18+I17+I16+I14+I13+I11+I10+I8+I5+I58</f>
        <v>3261</v>
      </c>
      <c r="J61" s="204">
        <f t="shared" si="2"/>
        <v>146.01710473290646</v>
      </c>
      <c r="K61" s="91"/>
    </row>
    <row r="64" spans="2:8" ht="12.75">
      <c r="B64" s="243" t="s">
        <v>93</v>
      </c>
      <c r="C64" s="243"/>
      <c r="D64" s="243"/>
      <c r="E64" s="243"/>
      <c r="F64" s="243"/>
      <c r="G64" s="243"/>
      <c r="H64" s="243"/>
    </row>
  </sheetData>
  <sheetProtection/>
  <mergeCells count="4">
    <mergeCell ref="A1:K1"/>
    <mergeCell ref="A3:A4"/>
    <mergeCell ref="B3:B4"/>
    <mergeCell ref="B64:H64"/>
  </mergeCells>
  <printOptions horizontalCentered="1"/>
  <pageMargins left="0.75" right="0.75" top="0.4330708661417323" bottom="0.6692913385826772" header="0" footer="0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K61"/>
  <sheetViews>
    <sheetView zoomScalePageLayoutView="0" workbookViewId="0" topLeftCell="A1">
      <pane xSplit="1" ySplit="4" topLeftCell="B3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60" sqref="C60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0" t="s">
        <v>104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20.25" customHeight="1" thickBot="1">
      <c r="A2" s="20"/>
      <c r="B2" s="21"/>
      <c r="C2" s="2"/>
      <c r="D2" s="2">
        <v>4314</v>
      </c>
      <c r="F2" s="226"/>
      <c r="G2" s="3">
        <v>28484</v>
      </c>
      <c r="I2" s="226"/>
      <c r="J2" s="2">
        <f>G2+D2</f>
        <v>32798</v>
      </c>
      <c r="K2" s="2"/>
    </row>
    <row r="3" spans="1:11" ht="12.75">
      <c r="A3" s="232" t="s">
        <v>24</v>
      </c>
      <c r="B3" s="234" t="s">
        <v>5</v>
      </c>
      <c r="C3" s="124" t="s">
        <v>1</v>
      </c>
      <c r="D3" s="123"/>
      <c r="E3" s="123"/>
      <c r="F3" s="124" t="s">
        <v>2</v>
      </c>
      <c r="G3" s="123"/>
      <c r="H3" s="123"/>
      <c r="I3" s="124" t="s">
        <v>3</v>
      </c>
      <c r="J3" s="123"/>
      <c r="K3" s="125"/>
    </row>
    <row r="4" spans="1:11" ht="33.75" customHeight="1" thickBot="1">
      <c r="A4" s="244"/>
      <c r="B4" s="235"/>
      <c r="C4" s="120" t="s">
        <v>6</v>
      </c>
      <c r="D4" s="118" t="s">
        <v>7</v>
      </c>
      <c r="E4" s="119" t="s">
        <v>8</v>
      </c>
      <c r="F4" s="120" t="s">
        <v>6</v>
      </c>
      <c r="G4" s="118" t="s">
        <v>7</v>
      </c>
      <c r="H4" s="119" t="s">
        <v>8</v>
      </c>
      <c r="I4" s="120" t="s">
        <v>6</v>
      </c>
      <c r="J4" s="118" t="s">
        <v>7</v>
      </c>
      <c r="K4" s="121" t="s">
        <v>8</v>
      </c>
    </row>
    <row r="5" spans="1:11" ht="16.5" customHeight="1" thickBot="1">
      <c r="A5" s="84" t="s">
        <v>9</v>
      </c>
      <c r="B5" s="148" t="s">
        <v>26</v>
      </c>
      <c r="C5" s="139"/>
      <c r="D5" s="88">
        <f aca="true" t="shared" si="0" ref="D5:D61">C5*1000/$D$2</f>
        <v>0</v>
      </c>
      <c r="E5" s="89">
        <f aca="true" t="shared" si="1" ref="E5:E36">C5*100/C$61</f>
        <v>0</v>
      </c>
      <c r="F5" s="129">
        <f>I5-C5</f>
        <v>0</v>
      </c>
      <c r="G5" s="88">
        <f aca="true" t="shared" si="2" ref="G5:G61">F5*1000/$G$2</f>
        <v>0</v>
      </c>
      <c r="H5" s="89">
        <f aca="true" t="shared" si="3" ref="H5:H48">F5*100/F$61</f>
        <v>0</v>
      </c>
      <c r="I5" s="139"/>
      <c r="J5" s="88">
        <f aca="true" t="shared" si="4" ref="J5:J61">I5*1000/$J$2</f>
        <v>0</v>
      </c>
      <c r="K5" s="91">
        <f aca="true" t="shared" si="5" ref="K5:K36">I5*100/I$61</f>
        <v>0</v>
      </c>
    </row>
    <row r="6" spans="1:11" s="1" customFormat="1" ht="12.75" customHeight="1">
      <c r="A6" s="4"/>
      <c r="B6" s="37" t="s">
        <v>36</v>
      </c>
      <c r="C6" s="140"/>
      <c r="D6" s="17">
        <f t="shared" si="0"/>
        <v>0</v>
      </c>
      <c r="E6" s="29">
        <f t="shared" si="1"/>
        <v>0</v>
      </c>
      <c r="F6" s="132"/>
      <c r="G6" s="17">
        <f t="shared" si="2"/>
        <v>0</v>
      </c>
      <c r="H6" s="29">
        <f t="shared" si="3"/>
        <v>0</v>
      </c>
      <c r="I6" s="132"/>
      <c r="J6" s="17">
        <f t="shared" si="4"/>
        <v>0</v>
      </c>
      <c r="K6" s="18">
        <f t="shared" si="5"/>
        <v>0</v>
      </c>
    </row>
    <row r="7" spans="1:11" s="1" customFormat="1" ht="14.25" customHeight="1" thickBot="1">
      <c r="A7" s="4"/>
      <c r="B7" s="36" t="s">
        <v>37</v>
      </c>
      <c r="C7" s="141"/>
      <c r="D7" s="11">
        <f t="shared" si="0"/>
        <v>0</v>
      </c>
      <c r="E7" s="30">
        <f t="shared" si="1"/>
        <v>0</v>
      </c>
      <c r="F7" s="127"/>
      <c r="G7" s="13">
        <f t="shared" si="2"/>
        <v>0</v>
      </c>
      <c r="H7" s="32">
        <f t="shared" si="3"/>
        <v>0</v>
      </c>
      <c r="I7" s="134"/>
      <c r="J7" s="13">
        <f t="shared" si="4"/>
        <v>0</v>
      </c>
      <c r="K7" s="12">
        <f t="shared" si="5"/>
        <v>0</v>
      </c>
    </row>
    <row r="8" spans="1:11" ht="13.5" customHeight="1" thickBot="1">
      <c r="A8" s="84" t="s">
        <v>10</v>
      </c>
      <c r="B8" s="94" t="s">
        <v>38</v>
      </c>
      <c r="C8" s="142"/>
      <c r="D8" s="88">
        <f t="shared" si="0"/>
        <v>0</v>
      </c>
      <c r="E8" s="89">
        <f t="shared" si="1"/>
        <v>0</v>
      </c>
      <c r="F8" s="129">
        <f aca="true" t="shared" si="6" ref="F8:F60">I8-C8</f>
        <v>0</v>
      </c>
      <c r="G8" s="88">
        <f t="shared" si="2"/>
        <v>0</v>
      </c>
      <c r="H8" s="89">
        <f t="shared" si="3"/>
        <v>0</v>
      </c>
      <c r="I8" s="139"/>
      <c r="J8" s="88">
        <f t="shared" si="4"/>
        <v>0</v>
      </c>
      <c r="K8" s="91">
        <f t="shared" si="5"/>
        <v>0</v>
      </c>
    </row>
    <row r="9" spans="1:11" s="1" customFormat="1" ht="15" customHeight="1" thickBot="1">
      <c r="A9" s="15"/>
      <c r="B9" s="37" t="s">
        <v>39</v>
      </c>
      <c r="C9" s="140"/>
      <c r="D9" s="17">
        <f t="shared" si="0"/>
        <v>0</v>
      </c>
      <c r="E9" s="29">
        <f t="shared" si="1"/>
        <v>0</v>
      </c>
      <c r="F9" s="127">
        <f t="shared" si="6"/>
        <v>0</v>
      </c>
      <c r="G9" s="17">
        <f t="shared" si="2"/>
        <v>0</v>
      </c>
      <c r="H9" s="29">
        <f t="shared" si="3"/>
        <v>0</v>
      </c>
      <c r="I9" s="132"/>
      <c r="J9" s="17">
        <f t="shared" si="4"/>
        <v>0</v>
      </c>
      <c r="K9" s="18">
        <f t="shared" si="5"/>
        <v>0</v>
      </c>
    </row>
    <row r="10" spans="1:11" s="6" customFormat="1" ht="15.75" customHeight="1" thickBot="1">
      <c r="A10" s="85" t="s">
        <v>11</v>
      </c>
      <c r="B10" s="86" t="s">
        <v>40</v>
      </c>
      <c r="C10" s="142"/>
      <c r="D10" s="88">
        <f t="shared" si="0"/>
        <v>0</v>
      </c>
      <c r="E10" s="89">
        <f t="shared" si="1"/>
        <v>0</v>
      </c>
      <c r="F10" s="129">
        <f t="shared" si="6"/>
        <v>0</v>
      </c>
      <c r="G10" s="88">
        <f t="shared" si="2"/>
        <v>0</v>
      </c>
      <c r="H10" s="89">
        <f t="shared" si="3"/>
        <v>0</v>
      </c>
      <c r="I10" s="139"/>
      <c r="J10" s="88">
        <f t="shared" si="4"/>
        <v>0</v>
      </c>
      <c r="K10" s="91">
        <f t="shared" si="5"/>
        <v>0</v>
      </c>
    </row>
    <row r="11" spans="1:11" s="6" customFormat="1" ht="30" customHeight="1" thickBot="1">
      <c r="A11" s="92" t="s">
        <v>12</v>
      </c>
      <c r="B11" s="86" t="s">
        <v>41</v>
      </c>
      <c r="C11" s="142"/>
      <c r="D11" s="88">
        <f t="shared" si="0"/>
        <v>0</v>
      </c>
      <c r="E11" s="89">
        <f t="shared" si="1"/>
        <v>0</v>
      </c>
      <c r="F11" s="129">
        <f t="shared" si="6"/>
        <v>33</v>
      </c>
      <c r="G11" s="88">
        <f t="shared" si="2"/>
        <v>1.1585451481533493</v>
      </c>
      <c r="H11" s="89">
        <f t="shared" si="3"/>
        <v>1.4175257731958764</v>
      </c>
      <c r="I11" s="139">
        <v>33</v>
      </c>
      <c r="J11" s="88">
        <f t="shared" si="4"/>
        <v>1.0061589121287884</v>
      </c>
      <c r="K11" s="91">
        <f t="shared" si="5"/>
        <v>1.3105639396346307</v>
      </c>
    </row>
    <row r="12" spans="1:11" s="6" customFormat="1" ht="16.5" customHeight="1" thickBot="1">
      <c r="A12" s="16"/>
      <c r="B12" s="38" t="s">
        <v>78</v>
      </c>
      <c r="C12" s="143"/>
      <c r="D12" s="27">
        <f t="shared" si="0"/>
        <v>0</v>
      </c>
      <c r="E12" s="31">
        <f t="shared" si="1"/>
        <v>0</v>
      </c>
      <c r="F12" s="127">
        <f t="shared" si="6"/>
        <v>33</v>
      </c>
      <c r="G12" s="27">
        <f t="shared" si="2"/>
        <v>1.1585451481533493</v>
      </c>
      <c r="H12" s="31">
        <f t="shared" si="3"/>
        <v>1.4175257731958764</v>
      </c>
      <c r="I12" s="127">
        <v>33</v>
      </c>
      <c r="J12" s="27">
        <f t="shared" si="4"/>
        <v>1.0061589121287884</v>
      </c>
      <c r="K12" s="28">
        <f t="shared" si="5"/>
        <v>1.3105639396346307</v>
      </c>
    </row>
    <row r="13" spans="1:11" s="6" customFormat="1" ht="15" customHeight="1" thickBot="1">
      <c r="A13" s="93" t="s">
        <v>13</v>
      </c>
      <c r="B13" s="94" t="s">
        <v>42</v>
      </c>
      <c r="C13" s="156"/>
      <c r="D13" s="96">
        <f t="shared" si="0"/>
        <v>0</v>
      </c>
      <c r="E13" s="97">
        <f t="shared" si="1"/>
        <v>0</v>
      </c>
      <c r="F13" s="129">
        <f t="shared" si="6"/>
        <v>0</v>
      </c>
      <c r="G13" s="96">
        <f t="shared" si="2"/>
        <v>0</v>
      </c>
      <c r="H13" s="97">
        <f t="shared" si="3"/>
        <v>0</v>
      </c>
      <c r="I13" s="157"/>
      <c r="J13" s="96">
        <f t="shared" si="4"/>
        <v>0</v>
      </c>
      <c r="K13" s="98">
        <f t="shared" si="5"/>
        <v>0</v>
      </c>
    </row>
    <row r="14" spans="1:11" s="6" customFormat="1" ht="15.75" customHeight="1" thickBot="1">
      <c r="A14" s="92" t="s">
        <v>14</v>
      </c>
      <c r="B14" s="86" t="s">
        <v>43</v>
      </c>
      <c r="C14" s="142"/>
      <c r="D14" s="88">
        <f t="shared" si="0"/>
        <v>0</v>
      </c>
      <c r="E14" s="89">
        <f t="shared" si="1"/>
        <v>0</v>
      </c>
      <c r="F14" s="129">
        <f t="shared" si="6"/>
        <v>29</v>
      </c>
      <c r="G14" s="88">
        <f t="shared" si="2"/>
        <v>1.0181154332256706</v>
      </c>
      <c r="H14" s="89">
        <f t="shared" si="3"/>
        <v>1.245704467353952</v>
      </c>
      <c r="I14" s="139">
        <v>29</v>
      </c>
      <c r="J14" s="88">
        <f t="shared" si="4"/>
        <v>0.8842002561131777</v>
      </c>
      <c r="K14" s="107">
        <f t="shared" si="5"/>
        <v>1.1517077045274027</v>
      </c>
    </row>
    <row r="15" spans="1:11" s="1" customFormat="1" ht="15.75" customHeight="1" thickBot="1">
      <c r="A15" s="4"/>
      <c r="B15" s="39" t="s">
        <v>44</v>
      </c>
      <c r="C15" s="144"/>
      <c r="D15" s="13">
        <f t="shared" si="0"/>
        <v>0</v>
      </c>
      <c r="E15" s="32">
        <f t="shared" si="1"/>
        <v>0</v>
      </c>
      <c r="F15" s="127">
        <f t="shared" si="6"/>
        <v>0</v>
      </c>
      <c r="G15" s="13">
        <f t="shared" si="2"/>
        <v>0</v>
      </c>
      <c r="H15" s="32">
        <f t="shared" si="3"/>
        <v>0</v>
      </c>
      <c r="I15" s="134"/>
      <c r="J15" s="13">
        <f t="shared" si="4"/>
        <v>0</v>
      </c>
      <c r="K15" s="19">
        <f t="shared" si="5"/>
        <v>0</v>
      </c>
    </row>
    <row r="16" spans="1:11" s="1" customFormat="1" ht="16.5" customHeight="1" thickBot="1">
      <c r="A16" s="99" t="s">
        <v>15</v>
      </c>
      <c r="B16" s="94" t="s">
        <v>27</v>
      </c>
      <c r="C16" s="145"/>
      <c r="D16" s="101">
        <f t="shared" si="0"/>
        <v>0</v>
      </c>
      <c r="E16" s="102">
        <f t="shared" si="1"/>
        <v>0</v>
      </c>
      <c r="F16" s="129">
        <f t="shared" si="6"/>
        <v>0</v>
      </c>
      <c r="G16" s="101">
        <f t="shared" si="2"/>
        <v>0</v>
      </c>
      <c r="H16" s="102">
        <f t="shared" si="3"/>
        <v>0</v>
      </c>
      <c r="I16" s="129"/>
      <c r="J16" s="101">
        <f t="shared" si="4"/>
        <v>0</v>
      </c>
      <c r="K16" s="103">
        <f t="shared" si="5"/>
        <v>0</v>
      </c>
    </row>
    <row r="17" spans="1:11" s="6" customFormat="1" ht="18" customHeight="1" thickBot="1">
      <c r="A17" s="104" t="s">
        <v>16</v>
      </c>
      <c r="B17" s="86" t="s">
        <v>45</v>
      </c>
      <c r="C17" s="142"/>
      <c r="D17" s="88">
        <f t="shared" si="0"/>
        <v>0</v>
      </c>
      <c r="E17" s="89">
        <f t="shared" si="1"/>
        <v>0</v>
      </c>
      <c r="F17" s="131">
        <f t="shared" si="6"/>
        <v>102</v>
      </c>
      <c r="G17" s="88">
        <f t="shared" si="2"/>
        <v>3.5809577306558067</v>
      </c>
      <c r="H17" s="89">
        <f t="shared" si="3"/>
        <v>4.381443298969073</v>
      </c>
      <c r="I17" s="139">
        <v>102</v>
      </c>
      <c r="J17" s="88">
        <f t="shared" si="4"/>
        <v>3.109945728398073</v>
      </c>
      <c r="K17" s="91">
        <f t="shared" si="5"/>
        <v>4.050833995234313</v>
      </c>
    </row>
    <row r="18" spans="1:11" s="6" customFormat="1" ht="18" customHeight="1" thickBot="1">
      <c r="A18" s="92" t="s">
        <v>17</v>
      </c>
      <c r="B18" s="150" t="s">
        <v>46</v>
      </c>
      <c r="C18" s="142"/>
      <c r="D18" s="88">
        <f t="shared" si="0"/>
        <v>0</v>
      </c>
      <c r="E18" s="89">
        <f t="shared" si="1"/>
        <v>0</v>
      </c>
      <c r="F18" s="129">
        <f t="shared" si="6"/>
        <v>479</v>
      </c>
      <c r="G18" s="88">
        <f t="shared" si="2"/>
        <v>16.816458362589525</v>
      </c>
      <c r="H18" s="89">
        <f t="shared" si="3"/>
        <v>20.575601374570446</v>
      </c>
      <c r="I18" s="139">
        <v>479</v>
      </c>
      <c r="J18" s="88">
        <f t="shared" si="4"/>
        <v>14.604549057869383</v>
      </c>
      <c r="K18" s="91">
        <f t="shared" si="5"/>
        <v>19.02303415409055</v>
      </c>
    </row>
    <row r="19" spans="1:11" s="1" customFormat="1" ht="14.25" customHeight="1">
      <c r="A19" s="4"/>
      <c r="B19" s="35" t="s">
        <v>47</v>
      </c>
      <c r="C19" s="140"/>
      <c r="D19" s="17">
        <f t="shared" si="0"/>
        <v>0</v>
      </c>
      <c r="E19" s="29">
        <f t="shared" si="1"/>
        <v>0</v>
      </c>
      <c r="F19" s="132">
        <f t="shared" si="6"/>
        <v>0</v>
      </c>
      <c r="G19" s="17">
        <f t="shared" si="2"/>
        <v>0</v>
      </c>
      <c r="H19" s="29">
        <f t="shared" si="3"/>
        <v>0</v>
      </c>
      <c r="I19" s="132"/>
      <c r="J19" s="17">
        <f t="shared" si="4"/>
        <v>0</v>
      </c>
      <c r="K19" s="18">
        <f t="shared" si="5"/>
        <v>0</v>
      </c>
    </row>
    <row r="20" spans="1:11" s="1" customFormat="1" ht="15.75" customHeight="1">
      <c r="A20" s="4"/>
      <c r="B20" s="35" t="s">
        <v>48</v>
      </c>
      <c r="C20" s="126"/>
      <c r="D20" s="11">
        <f t="shared" si="0"/>
        <v>0</v>
      </c>
      <c r="E20" s="30">
        <f t="shared" si="1"/>
        <v>0</v>
      </c>
      <c r="F20" s="126">
        <f t="shared" si="6"/>
        <v>30</v>
      </c>
      <c r="G20" s="11">
        <f t="shared" si="2"/>
        <v>1.0532228619575903</v>
      </c>
      <c r="H20" s="30">
        <f t="shared" si="3"/>
        <v>1.288659793814433</v>
      </c>
      <c r="I20" s="126">
        <v>30</v>
      </c>
      <c r="J20" s="11">
        <f t="shared" si="4"/>
        <v>0.9146899201170803</v>
      </c>
      <c r="K20" s="12">
        <f t="shared" si="5"/>
        <v>1.1914217633042097</v>
      </c>
    </row>
    <row r="21" spans="1:11" s="1" customFormat="1" ht="16.5" customHeight="1" thickBot="1">
      <c r="A21" s="4"/>
      <c r="B21" s="35" t="s">
        <v>49</v>
      </c>
      <c r="C21" s="126"/>
      <c r="D21" s="11">
        <f t="shared" si="0"/>
        <v>0</v>
      </c>
      <c r="E21" s="30">
        <f t="shared" si="1"/>
        <v>0</v>
      </c>
      <c r="F21" s="127">
        <f t="shared" si="6"/>
        <v>198</v>
      </c>
      <c r="G21" s="11">
        <f t="shared" si="2"/>
        <v>6.951270888920096</v>
      </c>
      <c r="H21" s="30">
        <f t="shared" si="3"/>
        <v>8.505154639175258</v>
      </c>
      <c r="I21" s="126">
        <v>198</v>
      </c>
      <c r="J21" s="11">
        <f t="shared" si="4"/>
        <v>6.03695347277273</v>
      </c>
      <c r="K21" s="12">
        <f t="shared" si="5"/>
        <v>7.863383637807784</v>
      </c>
    </row>
    <row r="22" spans="1:11" s="6" customFormat="1" ht="15.75" customHeight="1" thickBot="1">
      <c r="A22" s="92" t="s">
        <v>28</v>
      </c>
      <c r="B22" s="86" t="s">
        <v>50</v>
      </c>
      <c r="C22" s="142">
        <v>178</v>
      </c>
      <c r="D22" s="88">
        <f t="shared" si="0"/>
        <v>41.26101066295781</v>
      </c>
      <c r="E22" s="89">
        <f t="shared" si="1"/>
        <v>93.6842105263158</v>
      </c>
      <c r="F22" s="129">
        <f t="shared" si="6"/>
        <v>398</v>
      </c>
      <c r="G22" s="88">
        <f t="shared" si="2"/>
        <v>13.97275663530403</v>
      </c>
      <c r="H22" s="89">
        <f t="shared" si="3"/>
        <v>17.096219931271477</v>
      </c>
      <c r="I22" s="139">
        <v>576</v>
      </c>
      <c r="J22" s="88">
        <f t="shared" si="4"/>
        <v>17.562046466247942</v>
      </c>
      <c r="K22" s="91">
        <f t="shared" si="5"/>
        <v>22.875297855440827</v>
      </c>
    </row>
    <row r="23" spans="1:11" s="1" customFormat="1" ht="15.75" customHeight="1">
      <c r="A23" s="4"/>
      <c r="B23" s="37" t="s">
        <v>51</v>
      </c>
      <c r="C23" s="140"/>
      <c r="D23" s="17">
        <f t="shared" si="0"/>
        <v>0</v>
      </c>
      <c r="E23" s="29">
        <f t="shared" si="1"/>
        <v>0</v>
      </c>
      <c r="F23" s="132">
        <f t="shared" si="6"/>
        <v>0</v>
      </c>
      <c r="G23" s="17">
        <f t="shared" si="2"/>
        <v>0</v>
      </c>
      <c r="H23" s="29">
        <f t="shared" si="3"/>
        <v>0</v>
      </c>
      <c r="I23" s="132"/>
      <c r="J23" s="17">
        <f t="shared" si="4"/>
        <v>0</v>
      </c>
      <c r="K23" s="18">
        <f t="shared" si="5"/>
        <v>0</v>
      </c>
    </row>
    <row r="24" spans="1:11" s="1" customFormat="1" ht="14.25" customHeight="1">
      <c r="A24" s="4"/>
      <c r="B24" s="35" t="s">
        <v>52</v>
      </c>
      <c r="C24" s="141">
        <v>148</v>
      </c>
      <c r="D24" s="11">
        <f t="shared" si="0"/>
        <v>34.306907742234586</v>
      </c>
      <c r="E24" s="30">
        <f t="shared" si="1"/>
        <v>77.89473684210526</v>
      </c>
      <c r="F24" s="126">
        <f t="shared" si="6"/>
        <v>332</v>
      </c>
      <c r="G24" s="11">
        <f t="shared" si="2"/>
        <v>11.655666338997332</v>
      </c>
      <c r="H24" s="30">
        <f t="shared" si="3"/>
        <v>14.261168384879726</v>
      </c>
      <c r="I24" s="126">
        <v>480</v>
      </c>
      <c r="J24" s="11">
        <f t="shared" si="4"/>
        <v>14.635038721873284</v>
      </c>
      <c r="K24" s="12">
        <f t="shared" si="5"/>
        <v>19.062748212867355</v>
      </c>
    </row>
    <row r="25" spans="1:11" s="1" customFormat="1" ht="15.75" customHeight="1">
      <c r="A25" s="4"/>
      <c r="B25" s="35" t="s">
        <v>85</v>
      </c>
      <c r="C25" s="141"/>
      <c r="D25" s="11">
        <f t="shared" si="0"/>
        <v>0</v>
      </c>
      <c r="E25" s="30">
        <f t="shared" si="1"/>
        <v>0</v>
      </c>
      <c r="F25" s="126">
        <f t="shared" si="6"/>
        <v>32</v>
      </c>
      <c r="G25" s="11">
        <f t="shared" si="2"/>
        <v>1.1234377194214296</v>
      </c>
      <c r="H25" s="30">
        <f t="shared" si="3"/>
        <v>1.3745704467353952</v>
      </c>
      <c r="I25" s="126">
        <v>32</v>
      </c>
      <c r="J25" s="11">
        <f t="shared" si="4"/>
        <v>0.9756692481248856</v>
      </c>
      <c r="K25" s="12">
        <f t="shared" si="5"/>
        <v>1.2708498808578237</v>
      </c>
    </row>
    <row r="26" spans="1:11" s="1" customFormat="1" ht="13.5" thickBot="1">
      <c r="A26" s="4"/>
      <c r="B26" s="35" t="s">
        <v>86</v>
      </c>
      <c r="C26" s="141"/>
      <c r="D26" s="11">
        <f t="shared" si="0"/>
        <v>0</v>
      </c>
      <c r="E26" s="30">
        <f t="shared" si="1"/>
        <v>0</v>
      </c>
      <c r="F26" s="127">
        <f t="shared" si="6"/>
        <v>0</v>
      </c>
      <c r="G26" s="11">
        <f t="shared" si="2"/>
        <v>0</v>
      </c>
      <c r="H26" s="30">
        <f t="shared" si="3"/>
        <v>0</v>
      </c>
      <c r="I26" s="126"/>
      <c r="J26" s="11">
        <f t="shared" si="4"/>
        <v>0</v>
      </c>
      <c r="K26" s="12">
        <f t="shared" si="5"/>
        <v>0</v>
      </c>
    </row>
    <row r="27" spans="1:11" s="6" customFormat="1" ht="14.25" customHeight="1" thickBot="1">
      <c r="A27" s="92" t="s">
        <v>18</v>
      </c>
      <c r="B27" s="86" t="s">
        <v>53</v>
      </c>
      <c r="C27" s="142">
        <v>2</v>
      </c>
      <c r="D27" s="88">
        <f t="shared" si="0"/>
        <v>0.46360686138154844</v>
      </c>
      <c r="E27" s="89">
        <f t="shared" si="1"/>
        <v>1.0526315789473684</v>
      </c>
      <c r="F27" s="129">
        <f t="shared" si="6"/>
        <v>29</v>
      </c>
      <c r="G27" s="88">
        <f t="shared" si="2"/>
        <v>1.0181154332256706</v>
      </c>
      <c r="H27" s="89">
        <f t="shared" si="3"/>
        <v>1.245704467353952</v>
      </c>
      <c r="I27" s="139">
        <v>31</v>
      </c>
      <c r="J27" s="88">
        <f t="shared" si="4"/>
        <v>0.945179584120983</v>
      </c>
      <c r="K27" s="91">
        <f t="shared" si="5"/>
        <v>1.2311358220810167</v>
      </c>
    </row>
    <row r="28" spans="1:11" s="1" customFormat="1" ht="15" customHeight="1" hidden="1">
      <c r="A28" s="4"/>
      <c r="B28" s="37" t="s">
        <v>54</v>
      </c>
      <c r="C28" s="140"/>
      <c r="D28" s="17">
        <f t="shared" si="0"/>
        <v>0</v>
      </c>
      <c r="E28" s="29">
        <f t="shared" si="1"/>
        <v>0</v>
      </c>
      <c r="F28" s="132">
        <f t="shared" si="6"/>
        <v>0</v>
      </c>
      <c r="G28" s="17">
        <f>F28*1000/$G$2</f>
        <v>0</v>
      </c>
      <c r="H28" s="29">
        <f t="shared" si="3"/>
        <v>0</v>
      </c>
      <c r="I28" s="132"/>
      <c r="J28" s="17">
        <f t="shared" si="4"/>
        <v>0</v>
      </c>
      <c r="K28" s="18">
        <f t="shared" si="5"/>
        <v>0</v>
      </c>
    </row>
    <row r="29" spans="1:11" s="1" customFormat="1" ht="15" customHeight="1" hidden="1">
      <c r="A29" s="4"/>
      <c r="B29" s="35" t="s">
        <v>55</v>
      </c>
      <c r="C29" s="141"/>
      <c r="D29" s="11">
        <f t="shared" si="0"/>
        <v>0</v>
      </c>
      <c r="E29" s="30">
        <f t="shared" si="1"/>
        <v>0</v>
      </c>
      <c r="F29" s="126">
        <f t="shared" si="6"/>
        <v>0</v>
      </c>
      <c r="G29" s="11">
        <f t="shared" si="2"/>
        <v>0</v>
      </c>
      <c r="H29" s="30">
        <f t="shared" si="3"/>
        <v>0</v>
      </c>
      <c r="I29" s="126"/>
      <c r="J29" s="11">
        <f t="shared" si="4"/>
        <v>0</v>
      </c>
      <c r="K29" s="12">
        <f t="shared" si="5"/>
        <v>0</v>
      </c>
    </row>
    <row r="30" spans="1:11" s="1" customFormat="1" ht="12.75" hidden="1">
      <c r="A30" s="4"/>
      <c r="B30" s="35" t="s">
        <v>56</v>
      </c>
      <c r="C30" s="141"/>
      <c r="D30" s="11">
        <f t="shared" si="0"/>
        <v>0</v>
      </c>
      <c r="E30" s="30">
        <f t="shared" si="1"/>
        <v>0</v>
      </c>
      <c r="F30" s="133">
        <f t="shared" si="6"/>
        <v>0</v>
      </c>
      <c r="G30" s="11">
        <f t="shared" si="2"/>
        <v>0</v>
      </c>
      <c r="H30" s="30">
        <f t="shared" si="3"/>
        <v>0</v>
      </c>
      <c r="I30" s="126"/>
      <c r="J30" s="11">
        <f t="shared" si="4"/>
        <v>0</v>
      </c>
      <c r="K30" s="12">
        <f t="shared" si="5"/>
        <v>0</v>
      </c>
    </row>
    <row r="31" spans="1:11" s="1" customFormat="1" ht="18" customHeight="1" hidden="1" thickBot="1">
      <c r="A31" s="5"/>
      <c r="B31" s="35" t="s">
        <v>57</v>
      </c>
      <c r="C31" s="141"/>
      <c r="D31" s="11">
        <f t="shared" si="0"/>
        <v>0</v>
      </c>
      <c r="E31" s="30">
        <f t="shared" si="1"/>
        <v>0</v>
      </c>
      <c r="F31" s="130">
        <f t="shared" si="6"/>
        <v>0</v>
      </c>
      <c r="G31" s="11">
        <f t="shared" si="2"/>
        <v>0</v>
      </c>
      <c r="H31" s="30">
        <f t="shared" si="3"/>
        <v>0</v>
      </c>
      <c r="I31" s="126"/>
      <c r="J31" s="11">
        <f t="shared" si="4"/>
        <v>0</v>
      </c>
      <c r="K31" s="12">
        <f t="shared" si="5"/>
        <v>0</v>
      </c>
    </row>
    <row r="32" spans="1:11" s="1" customFormat="1" ht="16.5" customHeight="1" thickBot="1">
      <c r="A32" s="93" t="s">
        <v>75</v>
      </c>
      <c r="B32" s="86" t="s">
        <v>61</v>
      </c>
      <c r="C32" s="142"/>
      <c r="D32" s="88">
        <f t="shared" si="0"/>
        <v>0</v>
      </c>
      <c r="E32" s="89">
        <f t="shared" si="1"/>
        <v>0</v>
      </c>
      <c r="F32" s="129">
        <f t="shared" si="6"/>
        <v>156</v>
      </c>
      <c r="G32" s="88">
        <f>F32*1000/$G$2</f>
        <v>5.476758882179469</v>
      </c>
      <c r="H32" s="89">
        <f t="shared" si="3"/>
        <v>6.701030927835052</v>
      </c>
      <c r="I32" s="139">
        <v>156</v>
      </c>
      <c r="J32" s="88">
        <f>I32*1000/$J$2</f>
        <v>4.7563875846088175</v>
      </c>
      <c r="K32" s="91">
        <f t="shared" si="5"/>
        <v>6.19539316918189</v>
      </c>
    </row>
    <row r="33" spans="1:11" s="1" customFormat="1" ht="26.25" thickBot="1">
      <c r="A33" s="93" t="s">
        <v>76</v>
      </c>
      <c r="B33" s="86" t="s">
        <v>62</v>
      </c>
      <c r="C33" s="142"/>
      <c r="D33" s="88">
        <f t="shared" si="0"/>
        <v>0</v>
      </c>
      <c r="E33" s="89">
        <f t="shared" si="1"/>
        <v>0</v>
      </c>
      <c r="F33" s="129">
        <f t="shared" si="6"/>
        <v>141</v>
      </c>
      <c r="G33" s="88">
        <f>F33*1000/$G$2</f>
        <v>4.9501474512006745</v>
      </c>
      <c r="H33" s="89">
        <f t="shared" si="3"/>
        <v>6.056701030927835</v>
      </c>
      <c r="I33" s="139">
        <v>141</v>
      </c>
      <c r="J33" s="88">
        <f>I33*1000/$J$2</f>
        <v>4.299042624550277</v>
      </c>
      <c r="K33" s="91">
        <f t="shared" si="5"/>
        <v>5.599682287529785</v>
      </c>
    </row>
    <row r="34" spans="1:11" s="6" customFormat="1" ht="21" customHeight="1" thickBot="1">
      <c r="A34" s="92" t="s">
        <v>19</v>
      </c>
      <c r="B34" s="86" t="s">
        <v>58</v>
      </c>
      <c r="C34" s="142">
        <v>6</v>
      </c>
      <c r="D34" s="88">
        <f t="shared" si="0"/>
        <v>1.3908205841446453</v>
      </c>
      <c r="E34" s="89">
        <f t="shared" si="1"/>
        <v>3.1578947368421053</v>
      </c>
      <c r="F34" s="129">
        <f t="shared" si="6"/>
        <v>6</v>
      </c>
      <c r="G34" s="88">
        <f t="shared" si="2"/>
        <v>0.21064457239151804</v>
      </c>
      <c r="H34" s="89">
        <f t="shared" si="3"/>
        <v>0.25773195876288657</v>
      </c>
      <c r="I34" s="139">
        <v>12</v>
      </c>
      <c r="J34" s="88">
        <f t="shared" si="4"/>
        <v>0.36587596804683215</v>
      </c>
      <c r="K34" s="91">
        <f t="shared" si="5"/>
        <v>0.4765687053216839</v>
      </c>
    </row>
    <row r="35" spans="1:11" s="1" customFormat="1" ht="12.75">
      <c r="A35" s="4"/>
      <c r="B35" s="37" t="s">
        <v>59</v>
      </c>
      <c r="C35" s="140">
        <v>6</v>
      </c>
      <c r="D35" s="23">
        <f t="shared" si="0"/>
        <v>1.3908205841446453</v>
      </c>
      <c r="E35" s="33">
        <f t="shared" si="1"/>
        <v>3.1578947368421053</v>
      </c>
      <c r="F35" s="132">
        <f t="shared" si="6"/>
        <v>6</v>
      </c>
      <c r="G35" s="23">
        <f t="shared" si="2"/>
        <v>0.21064457239151804</v>
      </c>
      <c r="H35" s="33">
        <f t="shared" si="3"/>
        <v>0.25773195876288657</v>
      </c>
      <c r="I35" s="132">
        <v>12</v>
      </c>
      <c r="J35" s="23">
        <f t="shared" si="4"/>
        <v>0.36587596804683215</v>
      </c>
      <c r="K35" s="24">
        <f t="shared" si="5"/>
        <v>0.4765687053216839</v>
      </c>
    </row>
    <row r="36" spans="1:11" s="1" customFormat="1" ht="13.5" customHeight="1">
      <c r="A36" s="4"/>
      <c r="B36" s="40" t="s">
        <v>31</v>
      </c>
      <c r="C36" s="141">
        <v>6</v>
      </c>
      <c r="D36" s="25">
        <f t="shared" si="0"/>
        <v>1.3908205841446453</v>
      </c>
      <c r="E36" s="34">
        <f t="shared" si="1"/>
        <v>3.1578947368421053</v>
      </c>
      <c r="F36" s="126">
        <f t="shared" si="6"/>
        <v>0</v>
      </c>
      <c r="G36" s="25">
        <f t="shared" si="2"/>
        <v>0</v>
      </c>
      <c r="H36" s="34">
        <f t="shared" si="3"/>
        <v>0</v>
      </c>
      <c r="I36" s="126">
        <v>6</v>
      </c>
      <c r="J36" s="25">
        <f t="shared" si="4"/>
        <v>0.18293798402341607</v>
      </c>
      <c r="K36" s="26">
        <f t="shared" si="5"/>
        <v>0.23828435266084194</v>
      </c>
    </row>
    <row r="37" spans="1:11" s="1" customFormat="1" ht="12" customHeight="1" thickBot="1">
      <c r="A37" s="15"/>
      <c r="B37" s="35" t="s">
        <v>84</v>
      </c>
      <c r="C37" s="141"/>
      <c r="D37" s="25">
        <f t="shared" si="0"/>
        <v>0</v>
      </c>
      <c r="E37" s="34">
        <f aca="true" t="shared" si="7" ref="E37:E60">C37*100/C$61</f>
        <v>0</v>
      </c>
      <c r="F37" s="134">
        <f t="shared" si="6"/>
        <v>0</v>
      </c>
      <c r="G37" s="25">
        <f t="shared" si="2"/>
        <v>0</v>
      </c>
      <c r="H37" s="34">
        <f t="shared" si="3"/>
        <v>0</v>
      </c>
      <c r="I37" s="126"/>
      <c r="J37" s="25">
        <f t="shared" si="4"/>
        <v>0</v>
      </c>
      <c r="K37" s="26">
        <f aca="true" t="shared" si="8" ref="K37:K60">I37*100/I$61</f>
        <v>0</v>
      </c>
    </row>
    <row r="38" spans="1:11" s="6" customFormat="1" ht="21" customHeight="1" thickBot="1">
      <c r="A38" s="92" t="s">
        <v>20</v>
      </c>
      <c r="B38" s="86" t="s">
        <v>32</v>
      </c>
      <c r="C38" s="142"/>
      <c r="D38" s="88">
        <f t="shared" si="0"/>
        <v>0</v>
      </c>
      <c r="E38" s="89">
        <f t="shared" si="7"/>
        <v>0</v>
      </c>
      <c r="F38" s="129">
        <f t="shared" si="6"/>
        <v>0</v>
      </c>
      <c r="G38" s="88">
        <f t="shared" si="2"/>
        <v>0</v>
      </c>
      <c r="H38" s="89">
        <f t="shared" si="3"/>
        <v>0</v>
      </c>
      <c r="I38" s="139"/>
      <c r="J38" s="88">
        <f t="shared" si="4"/>
        <v>0</v>
      </c>
      <c r="K38" s="107">
        <f t="shared" si="8"/>
        <v>0</v>
      </c>
    </row>
    <row r="39" spans="1:11" s="1" customFormat="1" ht="12.75">
      <c r="A39" s="4"/>
      <c r="B39" s="37" t="s">
        <v>60</v>
      </c>
      <c r="C39" s="140"/>
      <c r="D39" s="17">
        <f t="shared" si="0"/>
        <v>0</v>
      </c>
      <c r="E39" s="29">
        <f t="shared" si="7"/>
        <v>0</v>
      </c>
      <c r="F39" s="132">
        <f t="shared" si="6"/>
        <v>0</v>
      </c>
      <c r="G39" s="17">
        <f t="shared" si="2"/>
        <v>0</v>
      </c>
      <c r="H39" s="29">
        <f t="shared" si="3"/>
        <v>0</v>
      </c>
      <c r="I39" s="132"/>
      <c r="J39" s="17">
        <f t="shared" si="4"/>
        <v>0</v>
      </c>
      <c r="K39" s="18">
        <f t="shared" si="8"/>
        <v>0</v>
      </c>
    </row>
    <row r="40" spans="1:11" s="1" customFormat="1" ht="12.75">
      <c r="A40" s="4"/>
      <c r="B40" s="35" t="s">
        <v>34</v>
      </c>
      <c r="C40" s="141"/>
      <c r="D40" s="11">
        <f t="shared" si="0"/>
        <v>0</v>
      </c>
      <c r="E40" s="30">
        <f t="shared" si="7"/>
        <v>0</v>
      </c>
      <c r="F40" s="126">
        <f t="shared" si="6"/>
        <v>0</v>
      </c>
      <c r="G40" s="11">
        <f t="shared" si="2"/>
        <v>0</v>
      </c>
      <c r="H40" s="30">
        <f t="shared" si="3"/>
        <v>0</v>
      </c>
      <c r="I40" s="126"/>
      <c r="J40" s="11">
        <f t="shared" si="4"/>
        <v>0</v>
      </c>
      <c r="K40" s="12">
        <f t="shared" si="8"/>
        <v>0</v>
      </c>
    </row>
    <row r="41" spans="1:11" s="1" customFormat="1" ht="12.75">
      <c r="A41" s="4"/>
      <c r="B41" s="35" t="s">
        <v>25</v>
      </c>
      <c r="C41" s="141"/>
      <c r="D41" s="11">
        <f t="shared" si="0"/>
        <v>0</v>
      </c>
      <c r="E41" s="30">
        <f t="shared" si="7"/>
        <v>0</v>
      </c>
      <c r="F41" s="126">
        <f t="shared" si="6"/>
        <v>0</v>
      </c>
      <c r="G41" s="11">
        <f t="shared" si="2"/>
        <v>0</v>
      </c>
      <c r="H41" s="30">
        <f t="shared" si="3"/>
        <v>0</v>
      </c>
      <c r="I41" s="126"/>
      <c r="J41" s="11">
        <f t="shared" si="4"/>
        <v>0</v>
      </c>
      <c r="K41" s="12">
        <f t="shared" si="8"/>
        <v>0</v>
      </c>
    </row>
    <row r="42" spans="1:11" s="1" customFormat="1" ht="13.5" thickBot="1">
      <c r="A42" s="5"/>
      <c r="B42" s="35" t="s">
        <v>35</v>
      </c>
      <c r="C42" s="141"/>
      <c r="D42" s="11">
        <f t="shared" si="0"/>
        <v>0</v>
      </c>
      <c r="E42" s="30">
        <f t="shared" si="7"/>
        <v>0</v>
      </c>
      <c r="F42" s="127">
        <f t="shared" si="6"/>
        <v>0</v>
      </c>
      <c r="G42" s="11">
        <f t="shared" si="2"/>
        <v>0</v>
      </c>
      <c r="H42" s="30">
        <f t="shared" si="3"/>
        <v>0</v>
      </c>
      <c r="I42" s="126"/>
      <c r="J42" s="11">
        <f t="shared" si="4"/>
        <v>0</v>
      </c>
      <c r="K42" s="12">
        <f t="shared" si="8"/>
        <v>0</v>
      </c>
    </row>
    <row r="43" spans="1:11" s="6" customFormat="1" ht="23.25" customHeight="1" thickBot="1">
      <c r="A43" s="92" t="s">
        <v>21</v>
      </c>
      <c r="B43" s="86" t="s">
        <v>64</v>
      </c>
      <c r="C43" s="142"/>
      <c r="D43" s="88">
        <f t="shared" si="0"/>
        <v>0</v>
      </c>
      <c r="E43" s="89">
        <f t="shared" si="7"/>
        <v>0</v>
      </c>
      <c r="F43" s="129">
        <f t="shared" si="6"/>
        <v>0</v>
      </c>
      <c r="G43" s="88">
        <f t="shared" si="2"/>
        <v>0</v>
      </c>
      <c r="H43" s="89">
        <f t="shared" si="3"/>
        <v>0</v>
      </c>
      <c r="I43" s="139"/>
      <c r="J43" s="88">
        <f t="shared" si="4"/>
        <v>0</v>
      </c>
      <c r="K43" s="107">
        <f t="shared" si="8"/>
        <v>0</v>
      </c>
    </row>
    <row r="44" spans="1:11" s="1" customFormat="1" ht="33.75" customHeight="1" thickBot="1">
      <c r="A44" s="9"/>
      <c r="B44" s="155" t="s">
        <v>81</v>
      </c>
      <c r="C44" s="140"/>
      <c r="D44" s="17">
        <f t="shared" si="0"/>
        <v>0</v>
      </c>
      <c r="E44" s="29">
        <f t="shared" si="7"/>
        <v>0</v>
      </c>
      <c r="F44" s="137">
        <f t="shared" si="6"/>
        <v>0</v>
      </c>
      <c r="G44" s="17">
        <f t="shared" si="2"/>
        <v>0</v>
      </c>
      <c r="H44" s="29">
        <f t="shared" si="3"/>
        <v>0</v>
      </c>
      <c r="I44" s="132"/>
      <c r="J44" s="17">
        <f t="shared" si="4"/>
        <v>0</v>
      </c>
      <c r="K44" s="18">
        <f t="shared" si="8"/>
        <v>0</v>
      </c>
    </row>
    <row r="45" spans="1:11" s="1" customFormat="1" ht="16.5" customHeight="1" thickBot="1">
      <c r="A45" s="4"/>
      <c r="B45" s="153" t="s">
        <v>79</v>
      </c>
      <c r="C45" s="141"/>
      <c r="D45" s="11">
        <f t="shared" si="0"/>
        <v>0</v>
      </c>
      <c r="E45" s="30">
        <f t="shared" si="7"/>
        <v>0</v>
      </c>
      <c r="F45" s="135">
        <f t="shared" si="6"/>
        <v>0</v>
      </c>
      <c r="G45" s="11">
        <f t="shared" si="2"/>
        <v>0</v>
      </c>
      <c r="H45" s="30">
        <f t="shared" si="3"/>
        <v>0</v>
      </c>
      <c r="I45" s="126"/>
      <c r="J45" s="11">
        <f t="shared" si="4"/>
        <v>0</v>
      </c>
      <c r="K45" s="12">
        <f t="shared" si="8"/>
        <v>0</v>
      </c>
    </row>
    <row r="46" spans="1:11" s="1" customFormat="1" ht="18" customHeight="1" thickBot="1">
      <c r="A46" s="93" t="s">
        <v>77</v>
      </c>
      <c r="B46" s="86" t="s">
        <v>63</v>
      </c>
      <c r="C46" s="142"/>
      <c r="D46" s="88">
        <f t="shared" si="0"/>
        <v>0</v>
      </c>
      <c r="E46" s="89">
        <f t="shared" si="7"/>
        <v>0</v>
      </c>
      <c r="F46" s="129">
        <f t="shared" si="6"/>
        <v>0</v>
      </c>
      <c r="G46" s="88">
        <f>F46*1000/$G$2</f>
        <v>0</v>
      </c>
      <c r="H46" s="89">
        <f t="shared" si="3"/>
        <v>0</v>
      </c>
      <c r="I46" s="139"/>
      <c r="J46" s="88">
        <f>I46*1000/$J$2</f>
        <v>0</v>
      </c>
      <c r="K46" s="91">
        <f t="shared" si="8"/>
        <v>0</v>
      </c>
    </row>
    <row r="47" spans="1:11" s="6" customFormat="1" ht="21" customHeight="1" thickBot="1">
      <c r="A47" s="93" t="s">
        <v>29</v>
      </c>
      <c r="B47" s="86" t="s">
        <v>65</v>
      </c>
      <c r="C47" s="142"/>
      <c r="D47" s="88">
        <f t="shared" si="0"/>
        <v>0</v>
      </c>
      <c r="E47" s="89">
        <f t="shared" si="7"/>
        <v>0</v>
      </c>
      <c r="F47" s="129">
        <f t="shared" si="6"/>
        <v>6</v>
      </c>
      <c r="G47" s="88">
        <f t="shared" si="2"/>
        <v>0.21064457239151804</v>
      </c>
      <c r="H47" s="89">
        <f t="shared" si="3"/>
        <v>0.25773195876288657</v>
      </c>
      <c r="I47" s="139">
        <v>6</v>
      </c>
      <c r="J47" s="88">
        <f t="shared" si="4"/>
        <v>0.18293798402341607</v>
      </c>
      <c r="K47" s="91">
        <f t="shared" si="8"/>
        <v>0.23828435266084194</v>
      </c>
    </row>
    <row r="48" spans="1:11" s="6" customFormat="1" ht="19.5" customHeight="1" thickBot="1">
      <c r="A48" s="92" t="s">
        <v>30</v>
      </c>
      <c r="B48" s="86" t="s">
        <v>66</v>
      </c>
      <c r="C48" s="142"/>
      <c r="D48" s="88">
        <f t="shared" si="0"/>
        <v>0</v>
      </c>
      <c r="E48" s="89">
        <f t="shared" si="7"/>
        <v>0</v>
      </c>
      <c r="F48" s="129">
        <f t="shared" si="6"/>
        <v>13</v>
      </c>
      <c r="G48" s="88">
        <f t="shared" si="2"/>
        <v>0.4563965735149558</v>
      </c>
      <c r="H48" s="89">
        <f t="shared" si="3"/>
        <v>0.5584192439862543</v>
      </c>
      <c r="I48" s="139">
        <v>13</v>
      </c>
      <c r="J48" s="88">
        <f t="shared" si="4"/>
        <v>0.39636563205073483</v>
      </c>
      <c r="K48" s="91">
        <f t="shared" si="8"/>
        <v>0.5162827640984908</v>
      </c>
    </row>
    <row r="49" spans="1:11" s="1" customFormat="1" ht="17.25" customHeight="1">
      <c r="A49" s="4"/>
      <c r="B49" s="37" t="s">
        <v>67</v>
      </c>
      <c r="C49" s="140"/>
      <c r="D49" s="17">
        <f t="shared" si="0"/>
        <v>0</v>
      </c>
      <c r="E49" s="29">
        <f t="shared" si="7"/>
        <v>0</v>
      </c>
      <c r="F49" s="132">
        <f t="shared" si="6"/>
        <v>12</v>
      </c>
      <c r="G49" s="17">
        <f t="shared" si="2"/>
        <v>0.4212891447830361</v>
      </c>
      <c r="H49" s="29">
        <f aca="true" t="shared" si="9" ref="H49:H57">F49*100/F$58</f>
        <v>1.2820512820512822</v>
      </c>
      <c r="I49" s="132">
        <v>12</v>
      </c>
      <c r="J49" s="17">
        <f t="shared" si="4"/>
        <v>0.36587596804683215</v>
      </c>
      <c r="K49" s="18">
        <f t="shared" si="8"/>
        <v>0.4765687053216839</v>
      </c>
    </row>
    <row r="50" spans="1:11" s="1" customFormat="1" ht="12.75">
      <c r="A50" s="4"/>
      <c r="B50" s="35" t="s">
        <v>71</v>
      </c>
      <c r="C50" s="141"/>
      <c r="D50" s="11">
        <f t="shared" si="0"/>
        <v>0</v>
      </c>
      <c r="E50" s="30">
        <f t="shared" si="7"/>
        <v>0</v>
      </c>
      <c r="F50" s="126">
        <f t="shared" si="6"/>
        <v>0</v>
      </c>
      <c r="G50" s="11">
        <f t="shared" si="2"/>
        <v>0</v>
      </c>
      <c r="H50" s="30">
        <f t="shared" si="9"/>
        <v>0</v>
      </c>
      <c r="I50" s="126"/>
      <c r="J50" s="11">
        <f t="shared" si="4"/>
        <v>0</v>
      </c>
      <c r="K50" s="12">
        <f t="shared" si="8"/>
        <v>0</v>
      </c>
    </row>
    <row r="51" spans="1:11" s="1" customFormat="1" ht="15.75" customHeight="1">
      <c r="A51" s="4"/>
      <c r="B51" s="35" t="s">
        <v>68</v>
      </c>
      <c r="C51" s="141"/>
      <c r="D51" s="11">
        <f t="shared" si="0"/>
        <v>0</v>
      </c>
      <c r="E51" s="30">
        <f t="shared" si="7"/>
        <v>0</v>
      </c>
      <c r="F51" s="126">
        <f t="shared" si="6"/>
        <v>0</v>
      </c>
      <c r="G51" s="11">
        <f t="shared" si="2"/>
        <v>0</v>
      </c>
      <c r="H51" s="30">
        <f t="shared" si="9"/>
        <v>0</v>
      </c>
      <c r="I51" s="126"/>
      <c r="J51" s="11">
        <f t="shared" si="4"/>
        <v>0</v>
      </c>
      <c r="K51" s="12">
        <f t="shared" si="8"/>
        <v>0</v>
      </c>
    </row>
    <row r="52" spans="1:11" s="1" customFormat="1" ht="12.75">
      <c r="A52" s="4"/>
      <c r="B52" s="35" t="s">
        <v>72</v>
      </c>
      <c r="C52" s="141"/>
      <c r="D52" s="11">
        <f t="shared" si="0"/>
        <v>0</v>
      </c>
      <c r="E52" s="30">
        <f t="shared" si="7"/>
        <v>0</v>
      </c>
      <c r="F52" s="126">
        <f t="shared" si="6"/>
        <v>0</v>
      </c>
      <c r="G52" s="11">
        <f t="shared" si="2"/>
        <v>0</v>
      </c>
      <c r="H52" s="30">
        <f t="shared" si="9"/>
        <v>0</v>
      </c>
      <c r="I52" s="126"/>
      <c r="J52" s="11">
        <f t="shared" si="4"/>
        <v>0</v>
      </c>
      <c r="K52" s="12">
        <f t="shared" si="8"/>
        <v>0</v>
      </c>
    </row>
    <row r="53" spans="1:11" s="1" customFormat="1" ht="16.5" customHeight="1">
      <c r="A53" s="4"/>
      <c r="B53" s="35" t="s">
        <v>69</v>
      </c>
      <c r="C53" s="141"/>
      <c r="D53" s="11">
        <f t="shared" si="0"/>
        <v>0</v>
      </c>
      <c r="E53" s="30">
        <f t="shared" si="7"/>
        <v>0</v>
      </c>
      <c r="F53" s="126">
        <f t="shared" si="6"/>
        <v>1</v>
      </c>
      <c r="G53" s="11">
        <f t="shared" si="2"/>
        <v>0.035107428731919674</v>
      </c>
      <c r="H53" s="30">
        <f t="shared" si="9"/>
        <v>0.10683760683760683</v>
      </c>
      <c r="I53" s="126">
        <v>1</v>
      </c>
      <c r="J53" s="11">
        <f t="shared" si="4"/>
        <v>0.030489664003902676</v>
      </c>
      <c r="K53" s="12">
        <f t="shared" si="8"/>
        <v>0.03971405877680699</v>
      </c>
    </row>
    <row r="54" spans="1:11" s="1" customFormat="1" ht="12" customHeight="1">
      <c r="A54" s="4"/>
      <c r="B54" s="35" t="s">
        <v>73</v>
      </c>
      <c r="C54" s="141"/>
      <c r="D54" s="11">
        <f t="shared" si="0"/>
        <v>0</v>
      </c>
      <c r="E54" s="30">
        <f t="shared" si="7"/>
        <v>0</v>
      </c>
      <c r="F54" s="126">
        <f t="shared" si="6"/>
        <v>1</v>
      </c>
      <c r="G54" s="11">
        <f t="shared" si="2"/>
        <v>0.035107428731919674</v>
      </c>
      <c r="H54" s="30">
        <f t="shared" si="9"/>
        <v>0.10683760683760683</v>
      </c>
      <c r="I54" s="126">
        <v>1</v>
      </c>
      <c r="J54" s="11">
        <f t="shared" si="4"/>
        <v>0.030489664003902676</v>
      </c>
      <c r="K54" s="12">
        <f t="shared" si="8"/>
        <v>0.03971405877680699</v>
      </c>
    </row>
    <row r="55" spans="1:11" s="1" customFormat="1" ht="16.5" customHeight="1">
      <c r="A55" s="4"/>
      <c r="B55" s="35" t="s">
        <v>70</v>
      </c>
      <c r="C55" s="141"/>
      <c r="D55" s="11">
        <f t="shared" si="0"/>
        <v>0</v>
      </c>
      <c r="E55" s="30">
        <f t="shared" si="7"/>
        <v>0</v>
      </c>
      <c r="F55" s="126">
        <f t="shared" si="6"/>
        <v>0</v>
      </c>
      <c r="G55" s="11">
        <f t="shared" si="2"/>
        <v>0</v>
      </c>
      <c r="H55" s="30">
        <f t="shared" si="9"/>
        <v>0</v>
      </c>
      <c r="I55" s="126"/>
      <c r="J55" s="11">
        <f t="shared" si="4"/>
        <v>0</v>
      </c>
      <c r="K55" s="12">
        <f t="shared" si="8"/>
        <v>0</v>
      </c>
    </row>
    <row r="56" spans="1:11" s="1" customFormat="1" ht="12.75">
      <c r="A56" s="4"/>
      <c r="B56" s="35" t="s">
        <v>74</v>
      </c>
      <c r="C56" s="141"/>
      <c r="D56" s="11">
        <f t="shared" si="0"/>
        <v>0</v>
      </c>
      <c r="E56" s="30">
        <f t="shared" si="7"/>
        <v>0</v>
      </c>
      <c r="F56" s="126">
        <f t="shared" si="6"/>
        <v>0</v>
      </c>
      <c r="G56" s="11">
        <f t="shared" si="2"/>
        <v>0</v>
      </c>
      <c r="H56" s="30">
        <f t="shared" si="9"/>
        <v>0</v>
      </c>
      <c r="I56" s="126"/>
      <c r="J56" s="11">
        <f t="shared" si="4"/>
        <v>0</v>
      </c>
      <c r="K56" s="12">
        <f t="shared" si="8"/>
        <v>0</v>
      </c>
    </row>
    <row r="57" spans="1:11" s="1" customFormat="1" ht="13.5" thickBot="1">
      <c r="A57" s="4"/>
      <c r="B57" s="35" t="s">
        <v>33</v>
      </c>
      <c r="C57" s="146"/>
      <c r="D57" s="11">
        <f t="shared" si="0"/>
        <v>0</v>
      </c>
      <c r="E57" s="30">
        <f t="shared" si="7"/>
        <v>0</v>
      </c>
      <c r="F57" s="133">
        <f t="shared" si="6"/>
        <v>0</v>
      </c>
      <c r="G57" s="11">
        <f t="shared" si="2"/>
        <v>0</v>
      </c>
      <c r="H57" s="30">
        <f t="shared" si="9"/>
        <v>0</v>
      </c>
      <c r="I57" s="126"/>
      <c r="J57" s="11">
        <f t="shared" si="4"/>
        <v>0</v>
      </c>
      <c r="K57" s="12">
        <f t="shared" si="8"/>
        <v>0</v>
      </c>
    </row>
    <row r="58" spans="1:11" s="6" customFormat="1" ht="21" customHeight="1" thickBot="1">
      <c r="A58" s="93" t="s">
        <v>90</v>
      </c>
      <c r="B58" s="86" t="s">
        <v>89</v>
      </c>
      <c r="C58" s="87">
        <v>4</v>
      </c>
      <c r="D58" s="88">
        <f t="shared" si="0"/>
        <v>0.9272137227630969</v>
      </c>
      <c r="E58" s="89">
        <f t="shared" si="7"/>
        <v>2.1052631578947367</v>
      </c>
      <c r="F58" s="78">
        <f t="shared" si="6"/>
        <v>936</v>
      </c>
      <c r="G58" s="88">
        <f t="shared" si="2"/>
        <v>32.86055329307681</v>
      </c>
      <c r="H58" s="89">
        <f>F58*100/F$61</f>
        <v>40.20618556701031</v>
      </c>
      <c r="I58" s="139">
        <v>940</v>
      </c>
      <c r="J58" s="88">
        <f t="shared" si="4"/>
        <v>28.660284163668518</v>
      </c>
      <c r="K58" s="91">
        <f t="shared" si="8"/>
        <v>37.33121525019857</v>
      </c>
    </row>
    <row r="59" spans="1:11" s="1" customFormat="1" ht="12.75">
      <c r="A59" s="4"/>
      <c r="B59" s="37" t="s">
        <v>91</v>
      </c>
      <c r="C59" s="109">
        <v>4</v>
      </c>
      <c r="D59" s="17">
        <f t="shared" si="0"/>
        <v>0.9272137227630969</v>
      </c>
      <c r="E59" s="29">
        <f t="shared" si="7"/>
        <v>2.1052631578947367</v>
      </c>
      <c r="F59" s="81">
        <f t="shared" si="6"/>
        <v>914</v>
      </c>
      <c r="G59" s="17">
        <f t="shared" si="2"/>
        <v>32.08818986097458</v>
      </c>
      <c r="H59" s="29">
        <f>F59*100/F$61</f>
        <v>39.261168384879724</v>
      </c>
      <c r="I59" s="132">
        <v>918</v>
      </c>
      <c r="J59" s="17">
        <f t="shared" si="4"/>
        <v>27.98951155558266</v>
      </c>
      <c r="K59" s="18">
        <f t="shared" si="8"/>
        <v>36.457505957108815</v>
      </c>
    </row>
    <row r="60" spans="1:11" s="1" customFormat="1" ht="13.5" thickBot="1">
      <c r="A60" s="22"/>
      <c r="B60" s="227" t="s">
        <v>92</v>
      </c>
      <c r="C60" s="113"/>
      <c r="D60" s="17">
        <f t="shared" si="0"/>
        <v>0</v>
      </c>
      <c r="E60" s="29">
        <f t="shared" si="7"/>
        <v>0</v>
      </c>
      <c r="F60" s="81">
        <f t="shared" si="6"/>
        <v>22</v>
      </c>
      <c r="G60" s="17">
        <f t="shared" si="2"/>
        <v>0.7723634321022328</v>
      </c>
      <c r="H60" s="29">
        <f>F60*100/F$61</f>
        <v>0.9450171821305842</v>
      </c>
      <c r="I60" s="132">
        <v>22</v>
      </c>
      <c r="J60" s="17">
        <f t="shared" si="4"/>
        <v>0.6707726080858589</v>
      </c>
      <c r="K60" s="18">
        <f t="shared" si="8"/>
        <v>0.8737092930897538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190</v>
      </c>
      <c r="D61" s="204">
        <f t="shared" si="0"/>
        <v>44.0426518312471</v>
      </c>
      <c r="E61" s="89"/>
      <c r="F61" s="139">
        <f>F48+F47+F46+F43+F38+F34+F33+F32+F27+F22+F18+F17+F16+F14+F13+F11+F10+F8+F5+F58</f>
        <v>2328</v>
      </c>
      <c r="G61" s="204">
        <f t="shared" si="2"/>
        <v>81.730094087909</v>
      </c>
      <c r="H61" s="89"/>
      <c r="I61" s="139">
        <f>I48+I47+I46+I43+I38+I34+I33+I32+I27+I22+I18+I17+I16+I14+I13+I11+I10+I8+I5+I58</f>
        <v>2518</v>
      </c>
      <c r="J61" s="204">
        <f t="shared" si="4"/>
        <v>76.77297396182693</v>
      </c>
      <c r="K61" s="91"/>
    </row>
  </sheetData>
  <sheetProtection/>
  <mergeCells count="3"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1"/>
  <sheetViews>
    <sheetView showZeros="0" zoomScale="90" zoomScaleNormal="90" zoomScalePageLayoutView="0" workbookViewId="0" topLeftCell="A1">
      <pane ySplit="4" topLeftCell="A27" activePane="bottomLeft" state="frozen"/>
      <selection pane="topLeft" activeCell="C7" sqref="C7"/>
      <selection pane="bottomLeft" activeCell="I58" sqref="I58"/>
    </sheetView>
  </sheetViews>
  <sheetFormatPr defaultColWidth="9.00390625" defaultRowHeight="12.75"/>
  <cols>
    <col min="1" max="1" width="5.625" style="0" customWidth="1"/>
    <col min="2" max="2" width="49.75390625" style="0" customWidth="1"/>
    <col min="3" max="3" width="10.25390625" style="0" customWidth="1"/>
    <col min="4" max="4" width="11.00390625" style="0" customWidth="1"/>
    <col min="5" max="5" width="8.625" style="0" customWidth="1"/>
    <col min="6" max="6" width="10.125" style="0" customWidth="1"/>
    <col min="7" max="7" width="10.375" style="0" customWidth="1"/>
    <col min="8" max="8" width="8.625" style="0" customWidth="1"/>
    <col min="9" max="9" width="9.25390625" style="0" customWidth="1"/>
    <col min="10" max="10" width="10.375" style="0" customWidth="1"/>
    <col min="11" max="11" width="8.125" style="0" customWidth="1"/>
  </cols>
  <sheetData>
    <row r="1" spans="1:11" ht="21.75" customHeight="1">
      <c r="A1" s="230" t="s">
        <v>88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2:11" s="6" customFormat="1" ht="24" customHeight="1" thickBot="1">
      <c r="B2" s="202"/>
      <c r="C2" s="202"/>
      <c r="D2" s="224">
        <v>35094</v>
      </c>
      <c r="E2" s="225"/>
      <c r="F2" s="225"/>
      <c r="G2" s="224">
        <v>192602</v>
      </c>
      <c r="H2" s="2"/>
      <c r="I2" s="2"/>
      <c r="J2" s="224">
        <f>G2+D2</f>
        <v>227696</v>
      </c>
      <c r="K2" s="202"/>
    </row>
    <row r="3" spans="1:11" ht="14.25" customHeight="1">
      <c r="A3" s="49" t="s">
        <v>0</v>
      </c>
      <c r="B3" s="245" t="s">
        <v>5</v>
      </c>
      <c r="C3" s="170" t="s">
        <v>1</v>
      </c>
      <c r="D3" s="171"/>
      <c r="E3" s="171"/>
      <c r="F3" s="170" t="s">
        <v>2</v>
      </c>
      <c r="G3" s="171"/>
      <c r="H3" s="171"/>
      <c r="I3" s="170" t="s">
        <v>3</v>
      </c>
      <c r="J3" s="171"/>
      <c r="K3" s="172"/>
    </row>
    <row r="4" spans="1:11" ht="34.5" customHeight="1" thickBot="1">
      <c r="A4" s="50" t="s">
        <v>4</v>
      </c>
      <c r="B4" s="246"/>
      <c r="C4" s="173" t="s">
        <v>6</v>
      </c>
      <c r="D4" s="174" t="s">
        <v>7</v>
      </c>
      <c r="E4" s="175" t="s">
        <v>8</v>
      </c>
      <c r="F4" s="173" t="s">
        <v>6</v>
      </c>
      <c r="G4" s="174" t="s">
        <v>7</v>
      </c>
      <c r="H4" s="175" t="s">
        <v>8</v>
      </c>
      <c r="I4" s="173" t="s">
        <v>6</v>
      </c>
      <c r="J4" s="174" t="s">
        <v>7</v>
      </c>
      <c r="K4" s="176" t="s">
        <v>8</v>
      </c>
    </row>
    <row r="5" spans="1:11" s="6" customFormat="1" ht="18" customHeight="1" thickBot="1">
      <c r="A5" s="108" t="s">
        <v>9</v>
      </c>
      <c r="B5" s="148" t="s">
        <v>26</v>
      </c>
      <c r="C5" s="129">
        <f>SUM(МОБАЛ_Община:МБАЛ_Свищов!C5)</f>
        <v>89</v>
      </c>
      <c r="D5" s="101">
        <f aca="true" t="shared" si="0" ref="D5:D61">C5*1000/$D$2</f>
        <v>2.5360460477574516</v>
      </c>
      <c r="E5" s="102">
        <f aca="true" t="shared" si="1" ref="E5:E36">C5*100/C$61</f>
        <v>2.9460443561734526</v>
      </c>
      <c r="F5" s="129">
        <f>SUM(МОБАЛ_Община:МБАЛ_Свищов!F5)</f>
        <v>354</v>
      </c>
      <c r="G5" s="101">
        <f aca="true" t="shared" si="2" ref="G5:G61">F5*1000/$G$2</f>
        <v>1.837987144474097</v>
      </c>
      <c r="H5" s="102">
        <f aca="true" t="shared" si="3" ref="H5:H36">F5*100/F$61</f>
        <v>1.5391304347826087</v>
      </c>
      <c r="I5" s="129">
        <f aca="true" t="shared" si="4" ref="I5:I60">SUM(C5,F5)</f>
        <v>443</v>
      </c>
      <c r="J5" s="101">
        <f aca="true" t="shared" si="5" ref="J5:J61">I5*1000/$J$2</f>
        <v>1.945576558217975</v>
      </c>
      <c r="K5" s="177">
        <f aca="true" t="shared" si="6" ref="K5:K36">I5*100/I$61</f>
        <v>1.7024710810499213</v>
      </c>
    </row>
    <row r="6" spans="1:11" s="7" customFormat="1" ht="17.25" customHeight="1">
      <c r="A6" s="4"/>
      <c r="B6" s="37" t="s">
        <v>36</v>
      </c>
      <c r="C6" s="162">
        <f>SUM(МОБАЛ_Община:МБАЛ_Свищов!C6)</f>
        <v>78</v>
      </c>
      <c r="D6" s="51">
        <f t="shared" si="0"/>
        <v>2.2226021542143957</v>
      </c>
      <c r="E6" s="33">
        <f t="shared" si="1"/>
        <v>2.5819265143992056</v>
      </c>
      <c r="F6" s="162">
        <f>SUM(МОБАЛ_Община:МБАЛ_Свищов!F6)</f>
        <v>198</v>
      </c>
      <c r="G6" s="23">
        <f t="shared" si="2"/>
        <v>1.0280267079261898</v>
      </c>
      <c r="H6" s="33">
        <f t="shared" si="3"/>
        <v>0.8608695652173913</v>
      </c>
      <c r="I6" s="165">
        <f t="shared" si="4"/>
        <v>276</v>
      </c>
      <c r="J6" s="23">
        <f t="shared" si="5"/>
        <v>1.2121425057972033</v>
      </c>
      <c r="K6" s="52">
        <f t="shared" si="6"/>
        <v>1.0606817570423888</v>
      </c>
    </row>
    <row r="7" spans="1:11" s="7" customFormat="1" ht="18.75" customHeight="1" thickBot="1">
      <c r="A7" s="4"/>
      <c r="B7" s="36" t="s">
        <v>37</v>
      </c>
      <c r="C7" s="167">
        <f>SUM(МОБАЛ_Община:МБАЛ_Свищов!C7)</f>
        <v>0</v>
      </c>
      <c r="D7" s="51">
        <f t="shared" si="0"/>
        <v>0</v>
      </c>
      <c r="E7" s="33">
        <f t="shared" si="1"/>
        <v>0</v>
      </c>
      <c r="F7" s="163">
        <f>SUM(МОБАЛ_Община:МБАЛ_Свищов!F7)</f>
        <v>0</v>
      </c>
      <c r="G7" s="53">
        <f t="shared" si="2"/>
        <v>0</v>
      </c>
      <c r="H7" s="31">
        <f t="shared" si="3"/>
        <v>0</v>
      </c>
      <c r="I7" s="168">
        <f t="shared" si="4"/>
        <v>0</v>
      </c>
      <c r="J7" s="53">
        <f t="shared" si="5"/>
        <v>0</v>
      </c>
      <c r="K7" s="52">
        <f t="shared" si="6"/>
        <v>0</v>
      </c>
    </row>
    <row r="8" spans="1:11" s="6" customFormat="1" ht="18" customHeight="1" thickBot="1">
      <c r="A8" s="108" t="s">
        <v>10</v>
      </c>
      <c r="B8" s="94" t="s">
        <v>38</v>
      </c>
      <c r="C8" s="129">
        <f>SUM(МОБАЛ_Община:МБАЛ_Свищов!C8)</f>
        <v>1</v>
      </c>
      <c r="D8" s="101">
        <f t="shared" si="0"/>
        <v>0.02849489941300507</v>
      </c>
      <c r="E8" s="102">
        <f t="shared" si="1"/>
        <v>0.033101621979477</v>
      </c>
      <c r="F8" s="129">
        <f>SUM(МОБАЛ_Община:МБАЛ_Свищов!F8)</f>
        <v>651</v>
      </c>
      <c r="G8" s="101">
        <f t="shared" si="2"/>
        <v>3.3800272063633816</v>
      </c>
      <c r="H8" s="102">
        <f t="shared" si="3"/>
        <v>2.8304347826086955</v>
      </c>
      <c r="I8" s="129">
        <f t="shared" si="4"/>
        <v>652</v>
      </c>
      <c r="J8" s="101">
        <f t="shared" si="5"/>
        <v>2.863467078912234</v>
      </c>
      <c r="K8" s="177">
        <f t="shared" si="6"/>
        <v>2.505668498520426</v>
      </c>
    </row>
    <row r="9" spans="1:11" s="7" customFormat="1" ht="15" customHeight="1" thickBot="1">
      <c r="A9" s="15"/>
      <c r="B9" s="37" t="s">
        <v>39</v>
      </c>
      <c r="C9" s="164">
        <f>SUM(МОБАЛ_Община:МБАЛ_Свищов!C9)</f>
        <v>0</v>
      </c>
      <c r="D9" s="51">
        <f t="shared" si="0"/>
        <v>0</v>
      </c>
      <c r="E9" s="54">
        <f t="shared" si="1"/>
        <v>0</v>
      </c>
      <c r="F9" s="164">
        <f>SUM(МОБАЛ_Община:МБАЛ_Свищов!F9)</f>
        <v>248</v>
      </c>
      <c r="G9" s="51">
        <f t="shared" si="2"/>
        <v>1.2876294119479548</v>
      </c>
      <c r="H9" s="55">
        <f t="shared" si="3"/>
        <v>1.0782608695652174</v>
      </c>
      <c r="I9" s="165">
        <f t="shared" si="4"/>
        <v>248</v>
      </c>
      <c r="J9" s="51">
        <f t="shared" si="5"/>
        <v>1.0891715269482116</v>
      </c>
      <c r="K9" s="56">
        <f t="shared" si="6"/>
        <v>0.9530763614004074</v>
      </c>
    </row>
    <row r="10" spans="1:11" s="6" customFormat="1" ht="20.25" customHeight="1" thickBot="1">
      <c r="A10" s="85" t="s">
        <v>11</v>
      </c>
      <c r="B10" s="86" t="s">
        <v>40</v>
      </c>
      <c r="C10" s="129">
        <f>SUM(МОБАЛ_Община:МБАЛ_Свищов!C10)</f>
        <v>0</v>
      </c>
      <c r="D10" s="101">
        <f t="shared" si="0"/>
        <v>0</v>
      </c>
      <c r="E10" s="102">
        <f t="shared" si="1"/>
        <v>0</v>
      </c>
      <c r="F10" s="129">
        <f>SUM(МОБАЛ_Община:МБАЛ_Свищов!F10)</f>
        <v>133</v>
      </c>
      <c r="G10" s="101">
        <f t="shared" si="2"/>
        <v>0.6905431926978951</v>
      </c>
      <c r="H10" s="102">
        <f t="shared" si="3"/>
        <v>0.5782608695652174</v>
      </c>
      <c r="I10" s="129">
        <f t="shared" si="4"/>
        <v>133</v>
      </c>
      <c r="J10" s="101">
        <f t="shared" si="5"/>
        <v>0.5841121495327103</v>
      </c>
      <c r="K10" s="177">
        <f t="shared" si="6"/>
        <v>0.511125629299412</v>
      </c>
    </row>
    <row r="11" spans="1:11" s="7" customFormat="1" ht="27.75" customHeight="1" thickBot="1">
      <c r="A11" s="92" t="s">
        <v>12</v>
      </c>
      <c r="B11" s="86" t="s">
        <v>41</v>
      </c>
      <c r="C11" s="129">
        <f>SUM(МОБАЛ_Община:МБАЛ_Свищов!C11)</f>
        <v>5</v>
      </c>
      <c r="D11" s="101">
        <f t="shared" si="0"/>
        <v>0.14247449706502535</v>
      </c>
      <c r="E11" s="185">
        <f t="shared" si="1"/>
        <v>0.16550810989738496</v>
      </c>
      <c r="F11" s="129">
        <f>SUM(МОБАЛ_Община:МБАЛ_Свищов!F11)</f>
        <v>446</v>
      </c>
      <c r="G11" s="184">
        <f t="shared" si="2"/>
        <v>2.3156561198741445</v>
      </c>
      <c r="H11" s="102">
        <f t="shared" si="3"/>
        <v>1.9391304347826086</v>
      </c>
      <c r="I11" s="178">
        <f t="shared" si="4"/>
        <v>451</v>
      </c>
      <c r="J11" s="184">
        <f t="shared" si="5"/>
        <v>1.980711123603401</v>
      </c>
      <c r="K11" s="186">
        <f t="shared" si="6"/>
        <v>1.733215479804773</v>
      </c>
    </row>
    <row r="12" spans="1:11" s="6" customFormat="1" ht="14.25" customHeight="1" thickBot="1">
      <c r="A12" s="16"/>
      <c r="B12" s="38" t="s">
        <v>78</v>
      </c>
      <c r="C12" s="164">
        <f>SUM(МОБАЛ_Община:МБАЛ_Свищов!C12)</f>
        <v>5</v>
      </c>
      <c r="D12" s="57">
        <f t="shared" si="0"/>
        <v>0.14247449706502535</v>
      </c>
      <c r="E12" s="58">
        <f t="shared" si="1"/>
        <v>0.16550810989738496</v>
      </c>
      <c r="F12" s="164">
        <f>SUM(МОБАЛ_Община:МБАЛ_Свищов!F12)</f>
        <v>443</v>
      </c>
      <c r="G12" s="57">
        <f t="shared" si="2"/>
        <v>2.3000799576328386</v>
      </c>
      <c r="H12" s="31">
        <f t="shared" si="3"/>
        <v>1.9260869565217391</v>
      </c>
      <c r="I12" s="163">
        <f t="shared" si="4"/>
        <v>448</v>
      </c>
      <c r="J12" s="57">
        <f t="shared" si="5"/>
        <v>1.9675356615838662</v>
      </c>
      <c r="K12" s="59">
        <f t="shared" si="6"/>
        <v>1.7216863302717036</v>
      </c>
    </row>
    <row r="13" spans="1:11" s="6" customFormat="1" ht="14.25" customHeight="1" thickBot="1">
      <c r="A13" s="93" t="s">
        <v>13</v>
      </c>
      <c r="B13" s="94" t="s">
        <v>42</v>
      </c>
      <c r="C13" s="203">
        <f>SUM(МОБАЛ_Община:МБАЛ_Свищов!C13)</f>
        <v>0</v>
      </c>
      <c r="D13" s="101">
        <f t="shared" si="0"/>
        <v>0</v>
      </c>
      <c r="E13" s="102">
        <f t="shared" si="1"/>
        <v>0</v>
      </c>
      <c r="F13" s="129">
        <f>SUM(МОБАЛ_Община:МБАЛ_Свищов!F13)</f>
        <v>0</v>
      </c>
      <c r="G13" s="101">
        <f t="shared" si="2"/>
        <v>0</v>
      </c>
      <c r="H13" s="102">
        <f t="shared" si="3"/>
        <v>0</v>
      </c>
      <c r="I13" s="129">
        <f t="shared" si="4"/>
        <v>0</v>
      </c>
      <c r="J13" s="101">
        <f t="shared" si="5"/>
        <v>0</v>
      </c>
      <c r="K13" s="177">
        <f t="shared" si="6"/>
        <v>0</v>
      </c>
    </row>
    <row r="14" spans="1:11" s="8" customFormat="1" ht="16.5" customHeight="1" thickBot="1">
      <c r="A14" s="93" t="s">
        <v>14</v>
      </c>
      <c r="B14" s="86" t="s">
        <v>43</v>
      </c>
      <c r="C14" s="129">
        <f>SUM(МОБАЛ_Община:МБАЛ_Свищов!C14)</f>
        <v>3</v>
      </c>
      <c r="D14" s="191">
        <f t="shared" si="0"/>
        <v>0.08548469823901522</v>
      </c>
      <c r="E14" s="192">
        <f t="shared" si="1"/>
        <v>0.09930486593843098</v>
      </c>
      <c r="F14" s="129">
        <f>SUM(МОБАЛ_Община:МБАЛ_Свищов!F14)</f>
        <v>639</v>
      </c>
      <c r="G14" s="191">
        <f t="shared" si="2"/>
        <v>3.3177225573981577</v>
      </c>
      <c r="H14" s="102">
        <f t="shared" si="3"/>
        <v>2.7782608695652176</v>
      </c>
      <c r="I14" s="179">
        <f t="shared" si="4"/>
        <v>642</v>
      </c>
      <c r="J14" s="191">
        <f t="shared" si="5"/>
        <v>2.819548872180451</v>
      </c>
      <c r="K14" s="193">
        <f t="shared" si="6"/>
        <v>2.467238000076861</v>
      </c>
    </row>
    <row r="15" spans="1:11" s="7" customFormat="1" ht="14.25" customHeight="1" thickBot="1">
      <c r="A15" s="22"/>
      <c r="B15" s="39" t="s">
        <v>44</v>
      </c>
      <c r="C15" s="164">
        <f>SUM(МОБАЛ_Община:МБАЛ_Свищов!C15)</f>
        <v>0</v>
      </c>
      <c r="D15" s="57">
        <f t="shared" si="0"/>
        <v>0</v>
      </c>
      <c r="E15" s="58">
        <f t="shared" si="1"/>
        <v>0</v>
      </c>
      <c r="F15" s="164">
        <f>SUM(МОБАЛ_Община:МБАЛ_Свищов!F15)</f>
        <v>0</v>
      </c>
      <c r="G15" s="57">
        <f t="shared" si="2"/>
        <v>0</v>
      </c>
      <c r="H15" s="31">
        <f t="shared" si="3"/>
        <v>0</v>
      </c>
      <c r="I15" s="163">
        <f t="shared" si="4"/>
        <v>0</v>
      </c>
      <c r="J15" s="57">
        <f t="shared" si="5"/>
        <v>0</v>
      </c>
      <c r="K15" s="59">
        <f t="shared" si="6"/>
        <v>0</v>
      </c>
    </row>
    <row r="16" spans="1:11" s="7" customFormat="1" ht="18" customHeight="1" thickBot="1">
      <c r="A16" s="182" t="s">
        <v>15</v>
      </c>
      <c r="B16" s="94" t="s">
        <v>27</v>
      </c>
      <c r="C16" s="129">
        <f>SUM(МОБАЛ_Община:МБАЛ_Свищов!C16)</f>
        <v>12</v>
      </c>
      <c r="D16" s="184">
        <f t="shared" si="0"/>
        <v>0.3419387929560609</v>
      </c>
      <c r="E16" s="185">
        <f t="shared" si="1"/>
        <v>0.3972194637537239</v>
      </c>
      <c r="F16" s="129">
        <f>SUM(МОБАЛ_Община:МБАЛ_Свищов!F16)</f>
        <v>663</v>
      </c>
      <c r="G16" s="184">
        <f t="shared" si="2"/>
        <v>3.442331855328605</v>
      </c>
      <c r="H16" s="102">
        <f t="shared" si="3"/>
        <v>2.882608695652174</v>
      </c>
      <c r="I16" s="178">
        <f t="shared" si="4"/>
        <v>675</v>
      </c>
      <c r="J16" s="184">
        <f t="shared" si="5"/>
        <v>2.964478954395334</v>
      </c>
      <c r="K16" s="186">
        <f t="shared" si="6"/>
        <v>2.594058644940625</v>
      </c>
    </row>
    <row r="17" spans="1:11" s="7" customFormat="1" ht="18" customHeight="1" thickBot="1">
      <c r="A17" s="183" t="s">
        <v>16</v>
      </c>
      <c r="B17" s="86" t="s">
        <v>45</v>
      </c>
      <c r="C17" s="129">
        <f>SUM(МОБАЛ_Община:МБАЛ_Свищов!C17)</f>
        <v>4</v>
      </c>
      <c r="D17" s="187">
        <f t="shared" si="0"/>
        <v>0.11397959765202029</v>
      </c>
      <c r="E17" s="188">
        <f t="shared" si="1"/>
        <v>0.132406487917908</v>
      </c>
      <c r="F17" s="129">
        <f>SUM(МОБАЛ_Община:МБАЛ_Свищов!F17)</f>
        <v>287</v>
      </c>
      <c r="G17" s="187">
        <f t="shared" si="2"/>
        <v>1.4901195210849316</v>
      </c>
      <c r="H17" s="189">
        <f t="shared" si="3"/>
        <v>1.2478260869565216</v>
      </c>
      <c r="I17" s="180">
        <f t="shared" si="4"/>
        <v>291</v>
      </c>
      <c r="J17" s="187">
        <f t="shared" si="5"/>
        <v>1.2780198158948775</v>
      </c>
      <c r="K17" s="190">
        <f t="shared" si="6"/>
        <v>1.1183275047077361</v>
      </c>
    </row>
    <row r="18" spans="1:11" s="6" customFormat="1" ht="15.75" customHeight="1" thickBot="1">
      <c r="A18" s="93" t="s">
        <v>17</v>
      </c>
      <c r="B18" s="150" t="s">
        <v>46</v>
      </c>
      <c r="C18" s="129">
        <f>SUM(МОБАЛ_Община:МБАЛ_Свищов!C18)</f>
        <v>0</v>
      </c>
      <c r="D18" s="101">
        <f t="shared" si="0"/>
        <v>0</v>
      </c>
      <c r="E18" s="102">
        <f t="shared" si="1"/>
        <v>0</v>
      </c>
      <c r="F18" s="129">
        <f>SUM(МОБАЛ_Община:МБАЛ_Свищов!F18)</f>
        <v>4260</v>
      </c>
      <c r="G18" s="101">
        <f t="shared" si="2"/>
        <v>22.118150382654385</v>
      </c>
      <c r="H18" s="102">
        <f t="shared" si="3"/>
        <v>18.52173913043478</v>
      </c>
      <c r="I18" s="129">
        <f t="shared" si="4"/>
        <v>4260</v>
      </c>
      <c r="J18" s="101">
        <f t="shared" si="5"/>
        <v>18.709156067739443</v>
      </c>
      <c r="K18" s="177">
        <f t="shared" si="6"/>
        <v>16.37139233695861</v>
      </c>
    </row>
    <row r="19" spans="1:11" s="7" customFormat="1" ht="12.75" customHeight="1">
      <c r="A19" s="4"/>
      <c r="B19" s="35" t="s">
        <v>47</v>
      </c>
      <c r="C19" s="162">
        <f>SUM(МОБАЛ_Община:МБАЛ_Свищов!C19)</f>
        <v>0</v>
      </c>
      <c r="D19" s="51">
        <f t="shared" si="0"/>
        <v>0</v>
      </c>
      <c r="E19" s="54">
        <f t="shared" si="1"/>
        <v>0</v>
      </c>
      <c r="F19" s="162">
        <f>SUM(МОБАЛ_Община:МБАЛ_Свищов!F19)</f>
        <v>1</v>
      </c>
      <c r="G19" s="51">
        <f t="shared" si="2"/>
        <v>0.005192054080435301</v>
      </c>
      <c r="H19" s="33">
        <f t="shared" si="3"/>
        <v>0.004347826086956522</v>
      </c>
      <c r="I19" s="165">
        <f t="shared" si="4"/>
        <v>1</v>
      </c>
      <c r="J19" s="51">
        <f t="shared" si="5"/>
        <v>0.004391820673178273</v>
      </c>
      <c r="K19" s="56">
        <f t="shared" si="6"/>
        <v>0.0038430498443564813</v>
      </c>
    </row>
    <row r="20" spans="1:11" s="7" customFormat="1" ht="14.25" customHeight="1">
      <c r="A20" s="4"/>
      <c r="B20" s="35" t="s">
        <v>48</v>
      </c>
      <c r="C20" s="166">
        <f>SUM(МОБАЛ_Община:МБАЛ_Свищов!C20)</f>
        <v>0</v>
      </c>
      <c r="D20" s="60">
        <f t="shared" si="0"/>
        <v>0</v>
      </c>
      <c r="E20" s="61">
        <f t="shared" si="1"/>
        <v>0</v>
      </c>
      <c r="F20" s="166">
        <f>SUM(МОБАЛ_Община:МБАЛ_Свищов!F20)</f>
        <v>704</v>
      </c>
      <c r="G20" s="60">
        <f t="shared" si="2"/>
        <v>3.6552060726264526</v>
      </c>
      <c r="H20" s="34">
        <f t="shared" si="3"/>
        <v>3.0608695652173914</v>
      </c>
      <c r="I20" s="166">
        <f t="shared" si="4"/>
        <v>704</v>
      </c>
      <c r="J20" s="60">
        <f t="shared" si="5"/>
        <v>3.091841753917504</v>
      </c>
      <c r="K20" s="62">
        <f t="shared" si="6"/>
        <v>2.7055070904269627</v>
      </c>
    </row>
    <row r="21" spans="1:11" s="7" customFormat="1" ht="15" customHeight="1" thickBot="1">
      <c r="A21" s="4"/>
      <c r="B21" s="35" t="s">
        <v>49</v>
      </c>
      <c r="C21" s="167">
        <f>SUM(МОБАЛ_Община:МБАЛ_Свищов!C21)</f>
        <v>0</v>
      </c>
      <c r="D21" s="51">
        <f t="shared" si="0"/>
        <v>0</v>
      </c>
      <c r="E21" s="54">
        <f t="shared" si="1"/>
        <v>0</v>
      </c>
      <c r="F21" s="163">
        <f>SUM(МОБАЛ_Община:МБАЛ_Свищов!F21)</f>
        <v>969</v>
      </c>
      <c r="G21" s="51">
        <f t="shared" si="2"/>
        <v>5.0311004039418075</v>
      </c>
      <c r="H21" s="31">
        <f t="shared" si="3"/>
        <v>4.21304347826087</v>
      </c>
      <c r="I21" s="165">
        <f t="shared" si="4"/>
        <v>969</v>
      </c>
      <c r="J21" s="51">
        <f t="shared" si="5"/>
        <v>4.2556742323097465</v>
      </c>
      <c r="K21" s="56">
        <f t="shared" si="6"/>
        <v>3.7239152991814306</v>
      </c>
    </row>
    <row r="22" spans="1:11" s="6" customFormat="1" ht="12.75" customHeight="1" thickBot="1">
      <c r="A22" s="93" t="s">
        <v>28</v>
      </c>
      <c r="B22" s="86" t="s">
        <v>50</v>
      </c>
      <c r="C22" s="129">
        <f>SUM(МОБАЛ_Община:МБАЛ_Свищов!C22)</f>
        <v>1523</v>
      </c>
      <c r="D22" s="101">
        <f t="shared" si="0"/>
        <v>43.397731806006725</v>
      </c>
      <c r="E22" s="102">
        <f t="shared" si="1"/>
        <v>50.41377027474346</v>
      </c>
      <c r="F22" s="129">
        <f>SUM(МОБАЛ_Община:МБАЛ_Свищов!F22)</f>
        <v>1624</v>
      </c>
      <c r="G22" s="101">
        <f t="shared" si="2"/>
        <v>8.43189582662693</v>
      </c>
      <c r="H22" s="102">
        <f t="shared" si="3"/>
        <v>7.060869565217391</v>
      </c>
      <c r="I22" s="129">
        <f t="shared" si="4"/>
        <v>3147</v>
      </c>
      <c r="J22" s="101">
        <f t="shared" si="5"/>
        <v>13.821059658492025</v>
      </c>
      <c r="K22" s="177">
        <f t="shared" si="6"/>
        <v>12.094077860189847</v>
      </c>
    </row>
    <row r="23" spans="1:11" s="7" customFormat="1" ht="15.75" customHeight="1">
      <c r="A23" s="4"/>
      <c r="B23" s="37" t="s">
        <v>51</v>
      </c>
      <c r="C23" s="162">
        <f>SUM(МОБАЛ_Община:МБАЛ_Свищов!C23)</f>
        <v>145</v>
      </c>
      <c r="D23" s="51">
        <f t="shared" si="0"/>
        <v>4.131760414885735</v>
      </c>
      <c r="E23" s="33">
        <f t="shared" si="1"/>
        <v>4.799735187024164</v>
      </c>
      <c r="F23" s="162">
        <f>SUM(МОБАЛ_Община:МБАЛ_Свищов!F23)</f>
        <v>30</v>
      </c>
      <c r="G23" s="23">
        <f t="shared" si="2"/>
        <v>0.15576162241305905</v>
      </c>
      <c r="H23" s="63">
        <f t="shared" si="3"/>
        <v>0.13043478260869565</v>
      </c>
      <c r="I23" s="165">
        <f t="shared" si="4"/>
        <v>175</v>
      </c>
      <c r="J23" s="23">
        <f t="shared" si="5"/>
        <v>0.7685686178061978</v>
      </c>
      <c r="K23" s="52">
        <f t="shared" si="6"/>
        <v>0.6725337227623842</v>
      </c>
    </row>
    <row r="24" spans="1:11" s="7" customFormat="1" ht="15.75" customHeight="1">
      <c r="A24" s="4"/>
      <c r="B24" s="35" t="s">
        <v>52</v>
      </c>
      <c r="C24" s="166">
        <f>SUM(МОБАЛ_Община:МБАЛ_Свищов!C24)</f>
        <v>463</v>
      </c>
      <c r="D24" s="60">
        <f t="shared" si="0"/>
        <v>13.193138428221348</v>
      </c>
      <c r="E24" s="34">
        <f t="shared" si="1"/>
        <v>15.326050976497848</v>
      </c>
      <c r="F24" s="166">
        <f>SUM(МОБАЛ_Община:МБАЛ_Свищов!F24)</f>
        <v>975</v>
      </c>
      <c r="G24" s="25">
        <f t="shared" si="2"/>
        <v>5.062252728424419</v>
      </c>
      <c r="H24" s="64">
        <f t="shared" si="3"/>
        <v>4.239130434782608</v>
      </c>
      <c r="I24" s="166">
        <f t="shared" si="4"/>
        <v>1438</v>
      </c>
      <c r="J24" s="25">
        <f t="shared" si="5"/>
        <v>6.315438128030356</v>
      </c>
      <c r="K24" s="65">
        <f t="shared" si="6"/>
        <v>5.52630567618462</v>
      </c>
    </row>
    <row r="25" spans="1:11" s="7" customFormat="1" ht="17.25" customHeight="1">
      <c r="A25" s="4"/>
      <c r="B25" s="35" t="s">
        <v>85</v>
      </c>
      <c r="C25" s="166">
        <f>SUM(МОБАЛ_Община:МБАЛ_Свищов!C25)</f>
        <v>0</v>
      </c>
      <c r="D25" s="60">
        <f t="shared" si="0"/>
        <v>0</v>
      </c>
      <c r="E25" s="34">
        <f t="shared" si="1"/>
        <v>0</v>
      </c>
      <c r="F25" s="166">
        <f>SUM(МОБАЛ_Община:МБАЛ_Свищов!F25)</f>
        <v>253</v>
      </c>
      <c r="G25" s="25">
        <f t="shared" si="2"/>
        <v>1.3135896823501314</v>
      </c>
      <c r="H25" s="64">
        <f t="shared" si="3"/>
        <v>1.1</v>
      </c>
      <c r="I25" s="166">
        <f t="shared" si="4"/>
        <v>253</v>
      </c>
      <c r="J25" s="25">
        <f t="shared" si="5"/>
        <v>1.111130630314103</v>
      </c>
      <c r="K25" s="65">
        <f t="shared" si="6"/>
        <v>0.9722916106221897</v>
      </c>
    </row>
    <row r="26" spans="1:11" s="7" customFormat="1" ht="15" customHeight="1" thickBot="1">
      <c r="A26" s="4"/>
      <c r="B26" s="35" t="s">
        <v>86</v>
      </c>
      <c r="C26" s="167">
        <f>SUM(МОБАЛ_Община:МБАЛ_Свищов!C26)</f>
        <v>8</v>
      </c>
      <c r="D26" s="51">
        <f t="shared" si="0"/>
        <v>0.22795919530404057</v>
      </c>
      <c r="E26" s="33">
        <f t="shared" si="1"/>
        <v>0.264812975835816</v>
      </c>
      <c r="F26" s="163">
        <f>SUM(МОБАЛ_Община:МБАЛ_Свищов!F26)</f>
        <v>14</v>
      </c>
      <c r="G26" s="23">
        <f t="shared" si="2"/>
        <v>0.07268875712609423</v>
      </c>
      <c r="H26" s="55">
        <f t="shared" si="3"/>
        <v>0.06086956521739131</v>
      </c>
      <c r="I26" s="165">
        <f t="shared" si="4"/>
        <v>22</v>
      </c>
      <c r="J26" s="23">
        <f t="shared" si="5"/>
        <v>0.096620054809922</v>
      </c>
      <c r="K26" s="52">
        <f t="shared" si="6"/>
        <v>0.08454709657584258</v>
      </c>
    </row>
    <row r="27" spans="1:11" s="6" customFormat="1" ht="15" customHeight="1" thickBot="1">
      <c r="A27" s="93" t="s">
        <v>18</v>
      </c>
      <c r="B27" s="86" t="s">
        <v>53</v>
      </c>
      <c r="C27" s="129">
        <f>SUM(МОБАЛ_Община:МБАЛ_Свищов!C27)</f>
        <v>58</v>
      </c>
      <c r="D27" s="88">
        <f t="shared" si="0"/>
        <v>1.6527041659542943</v>
      </c>
      <c r="E27" s="89">
        <f t="shared" si="1"/>
        <v>1.9198940748096656</v>
      </c>
      <c r="F27" s="129">
        <f>SUM(МОБАЛ_Община:МБАЛ_Свищов!F27)</f>
        <v>2326</v>
      </c>
      <c r="G27" s="88">
        <f t="shared" si="2"/>
        <v>12.076717791092513</v>
      </c>
      <c r="H27" s="102">
        <f t="shared" si="3"/>
        <v>10.11304347826087</v>
      </c>
      <c r="I27" s="139">
        <f t="shared" si="4"/>
        <v>2384</v>
      </c>
      <c r="J27" s="88">
        <f t="shared" si="5"/>
        <v>10.470100484857003</v>
      </c>
      <c r="K27" s="107">
        <f t="shared" si="6"/>
        <v>9.16183082894585</v>
      </c>
    </row>
    <row r="28" spans="1:11" s="7" customFormat="1" ht="13.5" customHeight="1" hidden="1">
      <c r="A28" s="4"/>
      <c r="B28" s="37" t="s">
        <v>54</v>
      </c>
      <c r="C28" s="162">
        <f>SUM(МОБАЛ_Община:МБАЛ_Свищов!C28)</f>
        <v>0</v>
      </c>
      <c r="D28" s="51">
        <f t="shared" si="0"/>
        <v>0</v>
      </c>
      <c r="E28" s="54">
        <f t="shared" si="1"/>
        <v>0</v>
      </c>
      <c r="F28" s="162">
        <f>SUM(МОБАЛ_Община:МБАЛ_Свищов!F28)</f>
        <v>0</v>
      </c>
      <c r="G28" s="51">
        <f t="shared" si="2"/>
        <v>0</v>
      </c>
      <c r="H28" s="33">
        <f t="shared" si="3"/>
        <v>0</v>
      </c>
      <c r="I28" s="132">
        <f t="shared" si="4"/>
        <v>0</v>
      </c>
      <c r="J28" s="51">
        <f t="shared" si="5"/>
        <v>0</v>
      </c>
      <c r="K28" s="56">
        <f t="shared" si="6"/>
        <v>0</v>
      </c>
    </row>
    <row r="29" spans="1:11" s="7" customFormat="1" ht="13.5" customHeight="1" hidden="1">
      <c r="A29" s="4"/>
      <c r="B29" s="35" t="s">
        <v>55</v>
      </c>
      <c r="C29" s="166">
        <f>SUM(МОБАЛ_Община:МБАЛ_Свищов!C29)</f>
        <v>0</v>
      </c>
      <c r="D29" s="60">
        <f t="shared" si="0"/>
        <v>0</v>
      </c>
      <c r="E29" s="61">
        <f t="shared" si="1"/>
        <v>0</v>
      </c>
      <c r="F29" s="165">
        <f>SUM(МОБАЛ_Община:МБАЛ_Свищов!F29)</f>
        <v>0</v>
      </c>
      <c r="G29" s="60">
        <f t="shared" si="2"/>
        <v>0</v>
      </c>
      <c r="H29" s="34">
        <f t="shared" si="3"/>
        <v>0</v>
      </c>
      <c r="I29" s="126">
        <f t="shared" si="4"/>
        <v>0</v>
      </c>
      <c r="J29" s="60">
        <f t="shared" si="5"/>
        <v>0</v>
      </c>
      <c r="K29" s="62">
        <f t="shared" si="6"/>
        <v>0</v>
      </c>
    </row>
    <row r="30" spans="1:11" s="7" customFormat="1" ht="16.5" customHeight="1" hidden="1">
      <c r="A30" s="4"/>
      <c r="B30" s="35" t="s">
        <v>56</v>
      </c>
      <c r="C30" s="166">
        <f>SUM(МОБАЛ_Община:МБАЛ_Свищов!C30)</f>
        <v>0</v>
      </c>
      <c r="D30" s="66">
        <f t="shared" si="0"/>
        <v>0</v>
      </c>
      <c r="E30" s="67">
        <f t="shared" si="1"/>
        <v>0</v>
      </c>
      <c r="F30" s="166">
        <f>SUM(МОБАЛ_Община:МБАЛ_Свищов!F30)</f>
        <v>0</v>
      </c>
      <c r="G30" s="66">
        <f t="shared" si="2"/>
        <v>0</v>
      </c>
      <c r="H30" s="68">
        <f t="shared" si="3"/>
        <v>0</v>
      </c>
      <c r="I30" s="133">
        <f t="shared" si="4"/>
        <v>0</v>
      </c>
      <c r="J30" s="66">
        <f t="shared" si="5"/>
        <v>0</v>
      </c>
      <c r="K30" s="69">
        <f t="shared" si="6"/>
        <v>0</v>
      </c>
    </row>
    <row r="31" spans="1:11" s="7" customFormat="1" ht="15.75" customHeight="1" hidden="1" thickBot="1">
      <c r="A31" s="15"/>
      <c r="B31" s="35" t="s">
        <v>57</v>
      </c>
      <c r="C31" s="167">
        <f>SUM(МОБАЛ_Община:МБАЛ_Свищов!C31)</f>
        <v>0</v>
      </c>
      <c r="D31" s="70">
        <f t="shared" si="0"/>
        <v>0</v>
      </c>
      <c r="E31" s="71">
        <f t="shared" si="1"/>
        <v>0</v>
      </c>
      <c r="F31" s="163">
        <f>SUM(МОБАЛ_Община:МБАЛ_Свищов!F31)</f>
        <v>0</v>
      </c>
      <c r="G31" s="70">
        <f t="shared" si="2"/>
        <v>0</v>
      </c>
      <c r="H31" s="72">
        <f t="shared" si="3"/>
        <v>0</v>
      </c>
      <c r="I31" s="130">
        <f t="shared" si="4"/>
        <v>0</v>
      </c>
      <c r="J31" s="70">
        <f t="shared" si="5"/>
        <v>0</v>
      </c>
      <c r="K31" s="73">
        <f t="shared" si="6"/>
        <v>0</v>
      </c>
    </row>
    <row r="32" spans="1:11" s="6" customFormat="1" ht="16.5" customHeight="1" thickBot="1">
      <c r="A32" s="93" t="s">
        <v>75</v>
      </c>
      <c r="B32" s="86" t="s">
        <v>61</v>
      </c>
      <c r="C32" s="129">
        <f>SUM(МОБАЛ_Община:МБАЛ_Свищов!C32)</f>
        <v>74</v>
      </c>
      <c r="D32" s="101">
        <f t="shared" si="0"/>
        <v>2.1086225565623753</v>
      </c>
      <c r="E32" s="177">
        <f t="shared" si="1"/>
        <v>2.4495200264812977</v>
      </c>
      <c r="F32" s="129">
        <f>SUM(МОБАЛ_Община:МБАЛ_Свищов!F32)</f>
        <v>1006</v>
      </c>
      <c r="G32" s="101">
        <f t="shared" si="2"/>
        <v>5.223206404917914</v>
      </c>
      <c r="H32" s="194">
        <f t="shared" si="3"/>
        <v>4.373913043478261</v>
      </c>
      <c r="I32" s="181">
        <f t="shared" si="4"/>
        <v>1080</v>
      </c>
      <c r="J32" s="101">
        <f t="shared" si="5"/>
        <v>4.743166327032535</v>
      </c>
      <c r="K32" s="177">
        <f t="shared" si="6"/>
        <v>4.150493831905</v>
      </c>
    </row>
    <row r="33" spans="1:11" s="7" customFormat="1" ht="27.75" customHeight="1" thickBot="1">
      <c r="A33" s="93" t="s">
        <v>76</v>
      </c>
      <c r="B33" s="86" t="s">
        <v>62</v>
      </c>
      <c r="C33" s="129">
        <f>SUM(МОБАЛ_Община:МБАЛ_Свищов!C33)</f>
        <v>6</v>
      </c>
      <c r="D33" s="184">
        <f t="shared" si="0"/>
        <v>0.17096939647803044</v>
      </c>
      <c r="E33" s="185">
        <f t="shared" si="1"/>
        <v>0.19860973187686196</v>
      </c>
      <c r="F33" s="129">
        <f>SUM(МОБАЛ_Община:МБАЛ_Свищов!F33)</f>
        <v>526</v>
      </c>
      <c r="G33" s="184">
        <f t="shared" si="2"/>
        <v>2.731020446308969</v>
      </c>
      <c r="H33" s="102">
        <f t="shared" si="3"/>
        <v>2.2869565217391306</v>
      </c>
      <c r="I33" s="178">
        <f t="shared" si="4"/>
        <v>532</v>
      </c>
      <c r="J33" s="184">
        <f t="shared" si="5"/>
        <v>2.336448598130841</v>
      </c>
      <c r="K33" s="186">
        <f t="shared" si="6"/>
        <v>2.044502517197648</v>
      </c>
    </row>
    <row r="34" spans="1:11" s="7" customFormat="1" ht="15.75" customHeight="1" thickBot="1">
      <c r="A34" s="93" t="s">
        <v>19</v>
      </c>
      <c r="B34" s="86" t="s">
        <v>58</v>
      </c>
      <c r="C34" s="129">
        <f>SUM(МОБАЛ_Община:МБАЛ_Свищов!C34)</f>
        <v>89</v>
      </c>
      <c r="D34" s="184">
        <f t="shared" si="0"/>
        <v>2.5360460477574516</v>
      </c>
      <c r="E34" s="185">
        <f t="shared" si="1"/>
        <v>2.9460443561734526</v>
      </c>
      <c r="F34" s="129">
        <f>SUM(МОБАЛ_Община:МБАЛ_Свищов!F34)</f>
        <v>993</v>
      </c>
      <c r="G34" s="184">
        <f t="shared" si="2"/>
        <v>5.155709701872254</v>
      </c>
      <c r="H34" s="102">
        <f t="shared" si="3"/>
        <v>4.317391304347826</v>
      </c>
      <c r="I34" s="178">
        <f t="shared" si="4"/>
        <v>1082</v>
      </c>
      <c r="J34" s="184">
        <f t="shared" si="5"/>
        <v>4.7519499683788915</v>
      </c>
      <c r="K34" s="186">
        <f t="shared" si="6"/>
        <v>4.158179931593713</v>
      </c>
    </row>
    <row r="35" spans="1:11" s="7" customFormat="1" ht="13.5" customHeight="1" thickBot="1">
      <c r="A35" s="4"/>
      <c r="B35" s="37" t="s">
        <v>59</v>
      </c>
      <c r="C35" s="162">
        <f>SUM(МОБАЛ_Община:МБАЛ_Свищов!C35)</f>
        <v>41</v>
      </c>
      <c r="D35" s="51">
        <f t="shared" si="0"/>
        <v>1.168290875933208</v>
      </c>
      <c r="E35" s="54">
        <f t="shared" si="1"/>
        <v>1.3571665011585567</v>
      </c>
      <c r="F35" s="164">
        <f>SUM(МОБАЛ_Община:МБАЛ_Свищов!F35)</f>
        <v>599</v>
      </c>
      <c r="G35" s="51">
        <f t="shared" si="2"/>
        <v>3.110040394180746</v>
      </c>
      <c r="H35" s="33">
        <f t="shared" si="3"/>
        <v>2.6043478260869564</v>
      </c>
      <c r="I35" s="165">
        <f t="shared" si="4"/>
        <v>640</v>
      </c>
      <c r="J35" s="51">
        <f t="shared" si="5"/>
        <v>2.8107652308340945</v>
      </c>
      <c r="K35" s="56">
        <f t="shared" si="6"/>
        <v>2.459551900388148</v>
      </c>
    </row>
    <row r="36" spans="1:11" s="6" customFormat="1" ht="15" customHeight="1" thickBot="1">
      <c r="A36" s="4"/>
      <c r="B36" s="40" t="s">
        <v>31</v>
      </c>
      <c r="C36" s="166">
        <f>SUM(МОБАЛ_Община:МБАЛ_Свищов!C36)</f>
        <v>40</v>
      </c>
      <c r="D36" s="60">
        <f t="shared" si="0"/>
        <v>1.1397959765202028</v>
      </c>
      <c r="E36" s="61">
        <f t="shared" si="1"/>
        <v>1.3240648791790797</v>
      </c>
      <c r="F36" s="164">
        <f>SUM(МОБАЛ_Община:МБАЛ_Свищов!F36)</f>
        <v>258</v>
      </c>
      <c r="G36" s="60">
        <f t="shared" si="2"/>
        <v>1.3395499527523078</v>
      </c>
      <c r="H36" s="34">
        <f t="shared" si="3"/>
        <v>1.1217391304347826</v>
      </c>
      <c r="I36" s="166">
        <f t="shared" si="4"/>
        <v>298</v>
      </c>
      <c r="J36" s="25">
        <f t="shared" si="5"/>
        <v>1.3087625606071254</v>
      </c>
      <c r="K36" s="65">
        <f t="shared" si="6"/>
        <v>1.1452288536182313</v>
      </c>
    </row>
    <row r="37" spans="1:11" s="7" customFormat="1" ht="15.75" customHeight="1" thickBot="1">
      <c r="A37" s="15"/>
      <c r="B37" s="35" t="s">
        <v>84</v>
      </c>
      <c r="C37" s="167">
        <f>SUM(МОБАЛ_Община:МБАЛ_Свищов!C37)</f>
        <v>0</v>
      </c>
      <c r="D37" s="74">
        <f t="shared" si="0"/>
        <v>0</v>
      </c>
      <c r="E37" s="75">
        <f aca="true" t="shared" si="7" ref="E37:E60">C37*100/C$61</f>
        <v>0</v>
      </c>
      <c r="F37" s="164">
        <f>SUM(МОБАЛ_Община:МБАЛ_Свищов!F37)</f>
        <v>120</v>
      </c>
      <c r="G37" s="74">
        <f t="shared" si="2"/>
        <v>0.6230464896522362</v>
      </c>
      <c r="H37" s="76">
        <f aca="true" t="shared" si="8" ref="H37:H60">F37*100/F$61</f>
        <v>0.5217391304347826</v>
      </c>
      <c r="I37" s="168">
        <f t="shared" si="4"/>
        <v>120</v>
      </c>
      <c r="J37" s="74">
        <f t="shared" si="5"/>
        <v>0.5270184807813927</v>
      </c>
      <c r="K37" s="77">
        <f aca="true" t="shared" si="9" ref="K37:K60">I37*100/I$61</f>
        <v>0.46116598132277775</v>
      </c>
    </row>
    <row r="38" spans="1:11" s="7" customFormat="1" ht="15.75" customHeight="1" thickBot="1">
      <c r="A38" s="93" t="s">
        <v>20</v>
      </c>
      <c r="B38" s="86" t="s">
        <v>32</v>
      </c>
      <c r="C38" s="129">
        <f>SUM(МОБАЛ_Община:МБАЛ_Свищов!C38)</f>
        <v>79</v>
      </c>
      <c r="D38" s="184">
        <f t="shared" si="0"/>
        <v>2.251097053627401</v>
      </c>
      <c r="E38" s="185">
        <f t="shared" si="7"/>
        <v>2.6150281363786827</v>
      </c>
      <c r="F38" s="131">
        <f>SUM(МОБАЛ_Община:МБАЛ_Свищов!F38)</f>
        <v>2109</v>
      </c>
      <c r="G38" s="184">
        <f t="shared" si="2"/>
        <v>10.950042055638052</v>
      </c>
      <c r="H38" s="102">
        <f t="shared" si="8"/>
        <v>9.169565217391304</v>
      </c>
      <c r="I38" s="178">
        <f t="shared" si="4"/>
        <v>2188</v>
      </c>
      <c r="J38" s="184">
        <f t="shared" si="5"/>
        <v>9.609303632914061</v>
      </c>
      <c r="K38" s="186">
        <f t="shared" si="9"/>
        <v>8.40859305945198</v>
      </c>
    </row>
    <row r="39" spans="1:11" s="7" customFormat="1" ht="14.25" customHeight="1">
      <c r="A39" s="4"/>
      <c r="B39" s="37" t="s">
        <v>60</v>
      </c>
      <c r="C39" s="162">
        <f>SUM(МОБАЛ_Община:МБАЛ_Свищов!C39)</f>
        <v>23</v>
      </c>
      <c r="D39" s="51">
        <f t="shared" si="0"/>
        <v>0.6553826864991167</v>
      </c>
      <c r="E39" s="54">
        <f t="shared" si="7"/>
        <v>0.7613373055279709</v>
      </c>
      <c r="F39" s="162">
        <f>SUM(МОБАЛ_Община:МБАЛ_Свищов!F39)</f>
        <v>422</v>
      </c>
      <c r="G39" s="51">
        <f t="shared" si="2"/>
        <v>2.191046821943697</v>
      </c>
      <c r="H39" s="33">
        <f t="shared" si="8"/>
        <v>1.8347826086956522</v>
      </c>
      <c r="I39" s="165">
        <f t="shared" si="4"/>
        <v>445</v>
      </c>
      <c r="J39" s="51">
        <f t="shared" si="5"/>
        <v>1.9543601995643314</v>
      </c>
      <c r="K39" s="56">
        <f t="shared" si="9"/>
        <v>1.7101571807386342</v>
      </c>
    </row>
    <row r="40" spans="1:11" s="7" customFormat="1" ht="15" customHeight="1">
      <c r="A40" s="4"/>
      <c r="B40" s="35" t="s">
        <v>34</v>
      </c>
      <c r="C40" s="166">
        <f>SUM(МОБАЛ_Община:МБАЛ_Свищов!C40)</f>
        <v>6</v>
      </c>
      <c r="D40" s="60">
        <f t="shared" si="0"/>
        <v>0.17096939647803044</v>
      </c>
      <c r="E40" s="61">
        <f t="shared" si="7"/>
        <v>0.19860973187686196</v>
      </c>
      <c r="F40" s="165">
        <f>SUM(МОБАЛ_Община:МБАЛ_Свищов!F40)</f>
        <v>91</v>
      </c>
      <c r="G40" s="60">
        <f t="shared" si="2"/>
        <v>0.47247692131961244</v>
      </c>
      <c r="H40" s="34">
        <f t="shared" si="8"/>
        <v>0.39565217391304347</v>
      </c>
      <c r="I40" s="166">
        <f t="shared" si="4"/>
        <v>97</v>
      </c>
      <c r="J40" s="60">
        <f t="shared" si="5"/>
        <v>0.4260066052982925</v>
      </c>
      <c r="K40" s="62">
        <f t="shared" si="9"/>
        <v>0.3727758349025787</v>
      </c>
    </row>
    <row r="41" spans="1:11" s="6" customFormat="1" ht="19.5" customHeight="1">
      <c r="A41" s="4"/>
      <c r="B41" s="35" t="s">
        <v>25</v>
      </c>
      <c r="C41" s="166">
        <f>SUM(МОБАЛ_Община:МБАЛ_Свищов!C41)</f>
        <v>1</v>
      </c>
      <c r="D41" s="60">
        <f t="shared" si="0"/>
        <v>0.02849489941300507</v>
      </c>
      <c r="E41" s="61">
        <f t="shared" si="7"/>
        <v>0.033101621979477</v>
      </c>
      <c r="F41" s="165">
        <f>SUM(МОБАЛ_Община:МБАЛ_Свищов!F41)</f>
        <v>22</v>
      </c>
      <c r="G41" s="60">
        <f t="shared" si="2"/>
        <v>0.11422518976957664</v>
      </c>
      <c r="H41" s="34">
        <f t="shared" si="8"/>
        <v>0.09565217391304348</v>
      </c>
      <c r="I41" s="166">
        <f t="shared" si="4"/>
        <v>23</v>
      </c>
      <c r="J41" s="60">
        <f t="shared" si="5"/>
        <v>0.10101187548310027</v>
      </c>
      <c r="K41" s="62">
        <f t="shared" si="9"/>
        <v>0.08839014642019907</v>
      </c>
    </row>
    <row r="42" spans="1:11" s="6" customFormat="1" ht="16.5" customHeight="1" thickBot="1">
      <c r="A42" s="5"/>
      <c r="B42" s="35" t="s">
        <v>35</v>
      </c>
      <c r="C42" s="167">
        <f>SUM(МОБАЛ_Община:МБАЛ_Свищов!C42)</f>
        <v>38</v>
      </c>
      <c r="D42" s="57">
        <f t="shared" si="0"/>
        <v>1.0828061776941926</v>
      </c>
      <c r="E42" s="58">
        <f t="shared" si="7"/>
        <v>1.2578616352201257</v>
      </c>
      <c r="F42" s="163">
        <f>SUM(МОБАЛ_Община:МБАЛ_Свищов!F42)</f>
        <v>789</v>
      </c>
      <c r="G42" s="57">
        <f t="shared" si="2"/>
        <v>4.096530669463453</v>
      </c>
      <c r="H42" s="31">
        <f t="shared" si="8"/>
        <v>3.4304347826086956</v>
      </c>
      <c r="I42" s="163">
        <f t="shared" si="4"/>
        <v>827</v>
      </c>
      <c r="J42" s="57">
        <f t="shared" si="5"/>
        <v>3.6320356967184315</v>
      </c>
      <c r="K42" s="59">
        <f t="shared" si="9"/>
        <v>3.17820222128281</v>
      </c>
    </row>
    <row r="43" spans="1:11" s="6" customFormat="1" ht="22.5" customHeight="1" thickBot="1">
      <c r="A43" s="93" t="s">
        <v>21</v>
      </c>
      <c r="B43" s="86" t="s">
        <v>64</v>
      </c>
      <c r="C43" s="129">
        <f>SUM(МОБАЛ_Община:МБАЛ_Свищов!C43)</f>
        <v>346</v>
      </c>
      <c r="D43" s="101">
        <f t="shared" si="0"/>
        <v>9.859235196899755</v>
      </c>
      <c r="E43" s="102">
        <f t="shared" si="7"/>
        <v>11.45316120489904</v>
      </c>
      <c r="F43" s="129">
        <f>SUM(МОБАЛ_Община:МБАЛ_Свищов!F43)</f>
        <v>0</v>
      </c>
      <c r="G43" s="101">
        <f t="shared" si="2"/>
        <v>0</v>
      </c>
      <c r="H43" s="102">
        <f t="shared" si="8"/>
        <v>0</v>
      </c>
      <c r="I43" s="129">
        <f t="shared" si="4"/>
        <v>346</v>
      </c>
      <c r="J43" s="101">
        <f t="shared" si="5"/>
        <v>1.5195699529196824</v>
      </c>
      <c r="K43" s="177">
        <f t="shared" si="9"/>
        <v>1.3296952461473426</v>
      </c>
    </row>
    <row r="44" spans="1:11" s="6" customFormat="1" ht="27" customHeight="1" thickBot="1">
      <c r="A44" s="9"/>
      <c r="B44" s="155" t="s">
        <v>81</v>
      </c>
      <c r="C44" s="162">
        <f>SUM(МОБАЛ_Община:МБАЛ_Свищов!C44)</f>
        <v>50</v>
      </c>
      <c r="D44" s="51">
        <f t="shared" si="0"/>
        <v>1.4247449706502535</v>
      </c>
      <c r="E44" s="33">
        <f t="shared" si="7"/>
        <v>1.6550810989738498</v>
      </c>
      <c r="F44" s="128">
        <f>SUM(МОБАЛ_Община:МБАЛ_Свищов!F44)</f>
        <v>0</v>
      </c>
      <c r="G44" s="51">
        <f t="shared" si="2"/>
        <v>0</v>
      </c>
      <c r="H44" s="33">
        <f t="shared" si="8"/>
        <v>0</v>
      </c>
      <c r="I44" s="165">
        <f t="shared" si="4"/>
        <v>50</v>
      </c>
      <c r="J44" s="51">
        <f t="shared" si="5"/>
        <v>0.21959103365891364</v>
      </c>
      <c r="K44" s="56">
        <f t="shared" si="9"/>
        <v>0.19215249221782407</v>
      </c>
    </row>
    <row r="45" spans="1:11" s="7" customFormat="1" ht="15" customHeight="1" thickBot="1">
      <c r="A45" s="4"/>
      <c r="B45" s="153" t="s">
        <v>79</v>
      </c>
      <c r="C45" s="163">
        <f>SUM(МОБАЛ_Община:МБАЛ_Свищов!C45)</f>
        <v>34</v>
      </c>
      <c r="D45" s="74">
        <f t="shared" si="0"/>
        <v>0.9688265800421725</v>
      </c>
      <c r="E45" s="76">
        <f t="shared" si="7"/>
        <v>1.1254551473022179</v>
      </c>
      <c r="F45" s="131">
        <f>SUM(МОБАЛ_Община:МБАЛ_Свищов!F45)</f>
        <v>0</v>
      </c>
      <c r="G45" s="74">
        <f t="shared" si="2"/>
        <v>0</v>
      </c>
      <c r="H45" s="76">
        <f t="shared" si="8"/>
        <v>0</v>
      </c>
      <c r="I45" s="168">
        <f t="shared" si="4"/>
        <v>34</v>
      </c>
      <c r="J45" s="74">
        <f t="shared" si="5"/>
        <v>0.14932190288806127</v>
      </c>
      <c r="K45" s="77">
        <f t="shared" si="9"/>
        <v>0.13066369470812036</v>
      </c>
    </row>
    <row r="46" spans="1:11" s="7" customFormat="1" ht="19.5" customHeight="1" thickBot="1">
      <c r="A46" s="93" t="s">
        <v>77</v>
      </c>
      <c r="B46" s="86" t="s">
        <v>63</v>
      </c>
      <c r="C46" s="129">
        <f>SUM(МОБАЛ_Община:МБАЛ_Свищов!C46)</f>
        <v>8</v>
      </c>
      <c r="D46" s="184">
        <f t="shared" si="0"/>
        <v>0.22795919530404057</v>
      </c>
      <c r="E46" s="185">
        <f t="shared" si="7"/>
        <v>0.264812975835816</v>
      </c>
      <c r="F46" s="129">
        <f>SUM(МОБАЛ_Община:МБАЛ_Свищов!F46)</f>
        <v>1</v>
      </c>
      <c r="G46" s="184">
        <f t="shared" si="2"/>
        <v>0.005192054080435301</v>
      </c>
      <c r="H46" s="102">
        <f t="shared" si="8"/>
        <v>0.004347826086956522</v>
      </c>
      <c r="I46" s="178">
        <f t="shared" si="4"/>
        <v>9</v>
      </c>
      <c r="J46" s="184">
        <f t="shared" si="5"/>
        <v>0.03952638605860446</v>
      </c>
      <c r="K46" s="186">
        <f t="shared" si="9"/>
        <v>0.03458744859920833</v>
      </c>
    </row>
    <row r="47" spans="1:11" s="6" customFormat="1" ht="20.25" customHeight="1" thickBot="1">
      <c r="A47" s="93" t="s">
        <v>29</v>
      </c>
      <c r="B47" s="86" t="s">
        <v>65</v>
      </c>
      <c r="C47" s="129">
        <f>SUM(МОБАЛ_Община:МБАЛ_Свищов!C47)</f>
        <v>147</v>
      </c>
      <c r="D47" s="101">
        <f t="shared" si="0"/>
        <v>4.188750213711746</v>
      </c>
      <c r="E47" s="102">
        <f t="shared" si="7"/>
        <v>4.865938430983118</v>
      </c>
      <c r="F47" s="129">
        <f>SUM(МОБАЛ_Община:МБАЛ_Свищов!F47)</f>
        <v>325</v>
      </c>
      <c r="G47" s="101">
        <f t="shared" si="2"/>
        <v>1.6874175761414731</v>
      </c>
      <c r="H47" s="102">
        <f t="shared" si="8"/>
        <v>1.4130434782608696</v>
      </c>
      <c r="I47" s="129">
        <f t="shared" si="4"/>
        <v>472</v>
      </c>
      <c r="J47" s="101">
        <f t="shared" si="5"/>
        <v>2.072939357740145</v>
      </c>
      <c r="K47" s="177">
        <f t="shared" si="9"/>
        <v>1.813919526536259</v>
      </c>
    </row>
    <row r="48" spans="1:11" s="6" customFormat="1" ht="16.5" customHeight="1" thickBot="1">
      <c r="A48" s="93" t="s">
        <v>30</v>
      </c>
      <c r="B48" s="86" t="s">
        <v>66</v>
      </c>
      <c r="C48" s="129">
        <f>SUM(МОБАЛ_Община:МБАЛ_Свищов!C48)</f>
        <v>494</v>
      </c>
      <c r="D48" s="101">
        <f t="shared" si="0"/>
        <v>14.076480310024506</v>
      </c>
      <c r="E48" s="102">
        <f t="shared" si="7"/>
        <v>16.352201257861637</v>
      </c>
      <c r="F48" s="129">
        <f>SUM(МОБАЛ_Община:МБАЛ_Свищов!F48)</f>
        <v>1463</v>
      </c>
      <c r="G48" s="101">
        <f t="shared" si="2"/>
        <v>7.595975119676846</v>
      </c>
      <c r="H48" s="102">
        <f t="shared" si="8"/>
        <v>6.360869565217391</v>
      </c>
      <c r="I48" s="129">
        <f t="shared" si="4"/>
        <v>1957</v>
      </c>
      <c r="J48" s="101">
        <f t="shared" si="5"/>
        <v>8.59479305740988</v>
      </c>
      <c r="K48" s="177">
        <f t="shared" si="9"/>
        <v>7.5208485454056335</v>
      </c>
    </row>
    <row r="49" spans="1:11" s="7" customFormat="1" ht="19.5" customHeight="1">
      <c r="A49" s="4"/>
      <c r="B49" s="37" t="s">
        <v>67</v>
      </c>
      <c r="C49" s="162">
        <f>SUM(МОБАЛ_Община:МБАЛ_Свищов!C49)</f>
        <v>51</v>
      </c>
      <c r="D49" s="51">
        <f t="shared" si="0"/>
        <v>1.4532398700632587</v>
      </c>
      <c r="E49" s="54">
        <f t="shared" si="7"/>
        <v>1.6881827209533267</v>
      </c>
      <c r="F49" s="162">
        <f>SUM(МОБАЛ_Община:МБАЛ_Свищов!F49)</f>
        <v>243</v>
      </c>
      <c r="G49" s="51">
        <f t="shared" si="2"/>
        <v>1.2616691415457784</v>
      </c>
      <c r="H49" s="33">
        <f t="shared" si="8"/>
        <v>1.0565217391304347</v>
      </c>
      <c r="I49" s="165">
        <f t="shared" si="4"/>
        <v>294</v>
      </c>
      <c r="J49" s="51">
        <f t="shared" si="5"/>
        <v>1.2911952779144122</v>
      </c>
      <c r="K49" s="56">
        <f t="shared" si="9"/>
        <v>1.1298566542408055</v>
      </c>
    </row>
    <row r="50" spans="1:11" s="7" customFormat="1" ht="12.75" customHeight="1">
      <c r="A50" s="4"/>
      <c r="B50" s="35" t="s">
        <v>71</v>
      </c>
      <c r="C50" s="195">
        <f>SUM(МОБАЛ_Община:МБАЛ_Свищов!C50)</f>
        <v>0</v>
      </c>
      <c r="D50" s="196">
        <f t="shared" si="0"/>
        <v>0</v>
      </c>
      <c r="E50" s="197">
        <f t="shared" si="7"/>
        <v>0</v>
      </c>
      <c r="F50" s="201">
        <f>SUM(МОБАЛ_Община:МБАЛ_Свищов!F50)</f>
        <v>17</v>
      </c>
      <c r="G50" s="196">
        <f t="shared" si="2"/>
        <v>0.08826491936740014</v>
      </c>
      <c r="H50" s="198">
        <f t="shared" si="8"/>
        <v>0.07391304347826087</v>
      </c>
      <c r="I50" s="195">
        <f t="shared" si="4"/>
        <v>17</v>
      </c>
      <c r="J50" s="196">
        <f t="shared" si="5"/>
        <v>0.07466095144403063</v>
      </c>
      <c r="K50" s="199">
        <f t="shared" si="9"/>
        <v>0.06533184735406018</v>
      </c>
    </row>
    <row r="51" spans="1:11" s="6" customFormat="1" ht="21.75" customHeight="1">
      <c r="A51" s="4"/>
      <c r="B51" s="35" t="s">
        <v>68</v>
      </c>
      <c r="C51" s="166">
        <f>SUM(МОБАЛ_Община:МБАЛ_Свищов!C51)</f>
        <v>6</v>
      </c>
      <c r="D51" s="60">
        <f t="shared" si="0"/>
        <v>0.17096939647803044</v>
      </c>
      <c r="E51" s="61">
        <f t="shared" si="7"/>
        <v>0.19860973187686196</v>
      </c>
      <c r="F51" s="166">
        <f>SUM(МОБАЛ_Община:МБАЛ_Свищов!F51)</f>
        <v>92</v>
      </c>
      <c r="G51" s="60">
        <f t="shared" si="2"/>
        <v>0.47766897540004777</v>
      </c>
      <c r="H51" s="34">
        <f t="shared" si="8"/>
        <v>0.4</v>
      </c>
      <c r="I51" s="166">
        <f t="shared" si="4"/>
        <v>98</v>
      </c>
      <c r="J51" s="60">
        <f t="shared" si="5"/>
        <v>0.4303984259714707</v>
      </c>
      <c r="K51" s="62">
        <f t="shared" si="9"/>
        <v>0.37661888474693517</v>
      </c>
    </row>
    <row r="52" spans="1:11" ht="12.75" customHeight="1">
      <c r="A52" s="4"/>
      <c r="B52" s="35" t="s">
        <v>72</v>
      </c>
      <c r="C52" s="195">
        <f>SUM(МОБАЛ_Община:МБАЛ_Свищов!C52)</f>
        <v>1</v>
      </c>
      <c r="D52" s="196">
        <f t="shared" si="0"/>
        <v>0.02849489941300507</v>
      </c>
      <c r="E52" s="197">
        <f t="shared" si="7"/>
        <v>0.033101621979477</v>
      </c>
      <c r="F52" s="195">
        <f>SUM(МОБАЛ_Община:МБАЛ_Свищов!F52)</f>
        <v>40</v>
      </c>
      <c r="G52" s="196">
        <f t="shared" si="2"/>
        <v>0.20768216321741206</v>
      </c>
      <c r="H52" s="198">
        <f t="shared" si="8"/>
        <v>0.17391304347826086</v>
      </c>
      <c r="I52" s="195">
        <f t="shared" si="4"/>
        <v>41</v>
      </c>
      <c r="J52" s="196">
        <f t="shared" si="5"/>
        <v>0.18006464760030919</v>
      </c>
      <c r="K52" s="199">
        <f t="shared" si="9"/>
        <v>0.15756504361861573</v>
      </c>
    </row>
    <row r="53" spans="1:11" ht="18" customHeight="1">
      <c r="A53" s="4"/>
      <c r="B53" s="35" t="s">
        <v>69</v>
      </c>
      <c r="C53" s="166">
        <f>SUM(МОБАЛ_Община:МБАЛ_Свищов!C53)</f>
        <v>81</v>
      </c>
      <c r="D53" s="60">
        <f t="shared" si="0"/>
        <v>2.308086852453411</v>
      </c>
      <c r="E53" s="61">
        <f t="shared" si="7"/>
        <v>2.6812313803376364</v>
      </c>
      <c r="F53" s="166">
        <f>SUM(МОБАЛ_Община:МБАЛ_Свищов!F53)</f>
        <v>375</v>
      </c>
      <c r="G53" s="60">
        <f t="shared" si="2"/>
        <v>1.9470202801632381</v>
      </c>
      <c r="H53" s="34">
        <f t="shared" si="8"/>
        <v>1.6304347826086956</v>
      </c>
      <c r="I53" s="166">
        <f t="shared" si="4"/>
        <v>456</v>
      </c>
      <c r="J53" s="60">
        <f t="shared" si="5"/>
        <v>2.0026702269692924</v>
      </c>
      <c r="K53" s="62">
        <f t="shared" si="9"/>
        <v>1.7524307290265555</v>
      </c>
    </row>
    <row r="54" spans="1:11" ht="12.75" customHeight="1">
      <c r="A54" s="4"/>
      <c r="B54" s="35" t="s">
        <v>73</v>
      </c>
      <c r="C54" s="195">
        <f>SUM(МОБАЛ_Община:МБАЛ_Свищов!C54)</f>
        <v>72</v>
      </c>
      <c r="D54" s="196">
        <f t="shared" si="0"/>
        <v>2.0516327577363653</v>
      </c>
      <c r="E54" s="197">
        <f t="shared" si="7"/>
        <v>2.3833167825223436</v>
      </c>
      <c r="F54" s="195">
        <f>SUM(МОБАЛ_Община:МБАЛ_Свищов!F54)</f>
        <v>219</v>
      </c>
      <c r="G54" s="196">
        <f t="shared" si="2"/>
        <v>1.1370598436153312</v>
      </c>
      <c r="H54" s="198">
        <f t="shared" si="8"/>
        <v>0.9521739130434783</v>
      </c>
      <c r="I54" s="195">
        <f t="shared" si="4"/>
        <v>291</v>
      </c>
      <c r="J54" s="196">
        <f t="shared" si="5"/>
        <v>1.2780198158948775</v>
      </c>
      <c r="K54" s="199">
        <f t="shared" si="9"/>
        <v>1.1183275047077361</v>
      </c>
    </row>
    <row r="55" spans="1:11" ht="18.75" customHeight="1">
      <c r="A55" s="4"/>
      <c r="B55" s="35" t="s">
        <v>70</v>
      </c>
      <c r="C55" s="166">
        <f>SUM(МОБАЛ_Община:МБАЛ_Свищов!C55)</f>
        <v>16</v>
      </c>
      <c r="D55" s="60">
        <f t="shared" si="0"/>
        <v>0.45591839060808115</v>
      </c>
      <c r="E55" s="61">
        <f t="shared" si="7"/>
        <v>0.529625951671632</v>
      </c>
      <c r="F55" s="165">
        <f>SUM(МОБАЛ_Община:МБАЛ_Свищов!F55)</f>
        <v>444</v>
      </c>
      <c r="G55" s="60">
        <f t="shared" si="2"/>
        <v>2.305272011713274</v>
      </c>
      <c r="H55" s="34">
        <f t="shared" si="8"/>
        <v>1.9304347826086956</v>
      </c>
      <c r="I55" s="166">
        <f t="shared" si="4"/>
        <v>460</v>
      </c>
      <c r="J55" s="60">
        <f t="shared" si="5"/>
        <v>2.0202375096620053</v>
      </c>
      <c r="K55" s="62">
        <f t="shared" si="9"/>
        <v>1.7678029284039813</v>
      </c>
    </row>
    <row r="56" spans="1:11" ht="11.25" customHeight="1">
      <c r="A56" s="4"/>
      <c r="B56" s="35" t="s">
        <v>74</v>
      </c>
      <c r="C56" s="195">
        <f>SUM(МОБАЛ_Община:МБАЛ_Свищов!C56)</f>
        <v>15</v>
      </c>
      <c r="D56" s="196">
        <f t="shared" si="0"/>
        <v>0.42742349119507606</v>
      </c>
      <c r="E56" s="197">
        <f t="shared" si="7"/>
        <v>0.49652432969215493</v>
      </c>
      <c r="F56" s="195">
        <f>SUM(МОБАЛ_Община:МБАЛ_Свищов!F56)</f>
        <v>367</v>
      </c>
      <c r="G56" s="196">
        <f t="shared" si="2"/>
        <v>1.9054838475197557</v>
      </c>
      <c r="H56" s="198">
        <f t="shared" si="8"/>
        <v>1.5956521739130434</v>
      </c>
      <c r="I56" s="195">
        <f t="shared" si="4"/>
        <v>382</v>
      </c>
      <c r="J56" s="196">
        <f t="shared" si="5"/>
        <v>1.6776754971541001</v>
      </c>
      <c r="K56" s="199">
        <f t="shared" si="9"/>
        <v>1.4680450405441758</v>
      </c>
    </row>
    <row r="57" spans="1:11" ht="17.25" customHeight="1" thickBot="1">
      <c r="A57" s="4"/>
      <c r="B57" s="35" t="s">
        <v>33</v>
      </c>
      <c r="C57" s="167">
        <f>SUM(МОБАЛ_Община:МБАЛ_Свищов!C57)</f>
        <v>36</v>
      </c>
      <c r="D57" s="66">
        <f t="shared" si="0"/>
        <v>1.0258163788681827</v>
      </c>
      <c r="E57" s="67">
        <f t="shared" si="7"/>
        <v>1.1916583912611718</v>
      </c>
      <c r="F57" s="167">
        <f>SUM(МОБАЛ_Община:МБАЛ_Свищов!F57)</f>
        <v>54</v>
      </c>
      <c r="G57" s="66">
        <f t="shared" si="2"/>
        <v>0.2803709203435063</v>
      </c>
      <c r="H57" s="67">
        <f t="shared" si="8"/>
        <v>0.23478260869565218</v>
      </c>
      <c r="I57" s="169">
        <f t="shared" si="4"/>
        <v>90</v>
      </c>
      <c r="J57" s="66">
        <f t="shared" si="5"/>
        <v>0.39526386058604457</v>
      </c>
      <c r="K57" s="69">
        <f t="shared" si="9"/>
        <v>0.3458744859920833</v>
      </c>
    </row>
    <row r="58" spans="1:11" s="6" customFormat="1" ht="21" customHeight="1" thickBot="1">
      <c r="A58" s="93" t="s">
        <v>90</v>
      </c>
      <c r="B58" s="86" t="s">
        <v>89</v>
      </c>
      <c r="C58" s="87">
        <f>SUM(МОБАЛ_Община:МБАЛ_Свищов!C58)</f>
        <v>83</v>
      </c>
      <c r="D58" s="88">
        <f t="shared" si="0"/>
        <v>2.365076651279421</v>
      </c>
      <c r="E58" s="89">
        <f t="shared" si="7"/>
        <v>2.7474346242965906</v>
      </c>
      <c r="F58" s="129">
        <f>SUM(МОБАЛ_Община:МБАЛ_Свищов!F58)</f>
        <v>5194</v>
      </c>
      <c r="G58" s="88">
        <f t="shared" si="2"/>
        <v>26.96752889378096</v>
      </c>
      <c r="H58" s="89">
        <f t="shared" si="8"/>
        <v>22.582608695652173</v>
      </c>
      <c r="I58" s="129">
        <f t="shared" si="4"/>
        <v>5277</v>
      </c>
      <c r="J58" s="88">
        <f t="shared" si="5"/>
        <v>23.175637692361747</v>
      </c>
      <c r="K58" s="91">
        <f t="shared" si="9"/>
        <v>20.279774028669152</v>
      </c>
    </row>
    <row r="59" spans="1:11" s="1" customFormat="1" ht="14.25">
      <c r="A59" s="4"/>
      <c r="B59" s="37" t="s">
        <v>91</v>
      </c>
      <c r="C59" s="109">
        <f>SUM(МОБАЛ_Община:МБАЛ_Свищов!C59)</f>
        <v>82</v>
      </c>
      <c r="D59" s="17">
        <f t="shared" si="0"/>
        <v>2.336581751866416</v>
      </c>
      <c r="E59" s="29">
        <f t="shared" si="7"/>
        <v>2.7143330023171135</v>
      </c>
      <c r="F59" s="166">
        <f>SUM(МОБАЛ_Община:МБАЛ_Свищов!F59)</f>
        <v>4948</v>
      </c>
      <c r="G59" s="17">
        <f t="shared" si="2"/>
        <v>25.690283589993875</v>
      </c>
      <c r="H59" s="29">
        <f t="shared" si="8"/>
        <v>21.51304347826087</v>
      </c>
      <c r="I59" s="132">
        <f t="shared" si="4"/>
        <v>5030</v>
      </c>
      <c r="J59" s="17">
        <f t="shared" si="5"/>
        <v>22.09085798608671</v>
      </c>
      <c r="K59" s="18">
        <f t="shared" si="9"/>
        <v>19.330540717113102</v>
      </c>
    </row>
    <row r="60" spans="1:11" s="1" customFormat="1" ht="15" thickBot="1">
      <c r="A60" s="22"/>
      <c r="B60" s="227" t="s">
        <v>92</v>
      </c>
      <c r="C60" s="113">
        <f>SUM(МОБАЛ_Община:МБАЛ_Свищов!C60)</f>
        <v>1</v>
      </c>
      <c r="D60" s="17">
        <f t="shared" si="0"/>
        <v>0.02849489941300507</v>
      </c>
      <c r="E60" s="29">
        <f t="shared" si="7"/>
        <v>0.033101621979477</v>
      </c>
      <c r="F60" s="166">
        <f>SUM(МОБАЛ_Община:МБАЛ_Свищов!F60)</f>
        <v>246</v>
      </c>
      <c r="G60" s="17">
        <f t="shared" si="2"/>
        <v>1.2772453037870843</v>
      </c>
      <c r="H60" s="29">
        <f t="shared" si="8"/>
        <v>1.0695652173913044</v>
      </c>
      <c r="I60" s="132">
        <f t="shared" si="4"/>
        <v>247</v>
      </c>
      <c r="J60" s="17">
        <f t="shared" si="5"/>
        <v>1.0847797062750333</v>
      </c>
      <c r="K60" s="18">
        <f t="shared" si="9"/>
        <v>0.9492333115560508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3021</v>
      </c>
      <c r="D61" s="204">
        <f t="shared" si="0"/>
        <v>86.08309112668832</v>
      </c>
      <c r="E61" s="89"/>
      <c r="F61" s="139">
        <f>F48+F47+F46+F43+F38+F34+F33+F32+F27+F22+F18+F17+F16+F14+F13+F11+F10+F8+F5+F58</f>
        <v>23000</v>
      </c>
      <c r="G61" s="204">
        <f t="shared" si="2"/>
        <v>119.41724385001194</v>
      </c>
      <c r="H61" s="89"/>
      <c r="I61" s="139">
        <f>I48+I47+I46+I43+I38+I34+I33+I32+I27+I22+I18+I17+I16+I14+I13+I11+I10+I8+I5+I58</f>
        <v>26021</v>
      </c>
      <c r="J61" s="204">
        <f t="shared" si="5"/>
        <v>114.27956573677183</v>
      </c>
      <c r="K61" s="91"/>
    </row>
  </sheetData>
  <sheetProtection/>
  <mergeCells count="2">
    <mergeCell ref="B3:B4"/>
    <mergeCell ref="A1:K1"/>
  </mergeCells>
  <printOptions horizontalCentered="1" verticalCentered="1"/>
  <pageMargins left="0.2362204724409449" right="0.2362204724409449" top="0.5905511811023623" bottom="0.4330708661417323" header="0.2362204724409449" footer="0.2362204724409449"/>
  <pageSetup blackAndWhite="1" horizontalDpi="600" verticalDpi="600" orientation="landscape" paperSize="9" r:id="rId1"/>
  <headerFooter alignWithMargins="0">
    <oddFooter>&amp;L&amp;9&amp;Z&amp;10  &amp;"Tahoma,Обикновен"&amp;F   (&amp;"Tahoma,Курсив" oblast )&amp;R&amp;P -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K61"/>
  <sheetViews>
    <sheetView zoomScale="112" zoomScaleNormal="112"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24" sqref="C24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0" t="s">
        <v>96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20.25" customHeight="1" thickBot="1">
      <c r="A2" s="20"/>
      <c r="B2" s="21"/>
      <c r="C2" s="2"/>
      <c r="D2" s="224">
        <v>35094</v>
      </c>
      <c r="E2" s="225"/>
      <c r="F2" s="225"/>
      <c r="G2" s="224">
        <v>192602</v>
      </c>
      <c r="H2" s="2"/>
      <c r="I2" s="2"/>
      <c r="J2" s="224">
        <f>G2+D2</f>
        <v>227696</v>
      </c>
      <c r="K2" s="2"/>
    </row>
    <row r="3" spans="1:11" ht="12.75">
      <c r="A3" s="232" t="s">
        <v>24</v>
      </c>
      <c r="B3" s="234" t="s">
        <v>5</v>
      </c>
      <c r="C3" s="124" t="s">
        <v>1</v>
      </c>
      <c r="D3" s="123"/>
      <c r="E3" s="123"/>
      <c r="F3" s="124" t="s">
        <v>2</v>
      </c>
      <c r="G3" s="123"/>
      <c r="H3" s="123"/>
      <c r="I3" s="124" t="s">
        <v>3</v>
      </c>
      <c r="J3" s="123"/>
      <c r="K3" s="125"/>
    </row>
    <row r="4" spans="1:11" ht="33.75" customHeight="1" thickBot="1">
      <c r="A4" s="244"/>
      <c r="B4" s="235"/>
      <c r="C4" s="120" t="s">
        <v>6</v>
      </c>
      <c r="D4" s="118" t="s">
        <v>7</v>
      </c>
      <c r="E4" s="119" t="s">
        <v>8</v>
      </c>
      <c r="F4" s="120" t="s">
        <v>6</v>
      </c>
      <c r="G4" s="118" t="s">
        <v>7</v>
      </c>
      <c r="H4" s="119" t="s">
        <v>8</v>
      </c>
      <c r="I4" s="120" t="s">
        <v>6</v>
      </c>
      <c r="J4" s="118" t="s">
        <v>7</v>
      </c>
      <c r="K4" s="121" t="s">
        <v>8</v>
      </c>
    </row>
    <row r="5" spans="1:11" ht="16.5" customHeight="1" hidden="1" thickBot="1">
      <c r="A5" s="84" t="s">
        <v>9</v>
      </c>
      <c r="B5" s="148" t="s">
        <v>26</v>
      </c>
      <c r="C5" s="139"/>
      <c r="D5" s="88">
        <f aca="true" t="shared" si="0" ref="D5:D36">C5*1000/$D$2</f>
        <v>0</v>
      </c>
      <c r="E5" s="89">
        <f>IF(C$58=0,0,C5*100/C$58)</f>
        <v>0</v>
      </c>
      <c r="F5" s="129"/>
      <c r="G5" s="88">
        <f aca="true" t="shared" si="1" ref="G5:G36">F5*1000/$G$2</f>
        <v>0</v>
      </c>
      <c r="H5" s="89">
        <f aca="true" t="shared" si="2" ref="H5:H17">F5*100/F$58</f>
        <v>0</v>
      </c>
      <c r="I5" s="139"/>
      <c r="J5" s="88">
        <f aca="true" t="shared" si="3" ref="J5:J36">I5*1000/$J$2</f>
        <v>0</v>
      </c>
      <c r="K5" s="91">
        <f aca="true" t="shared" si="4" ref="K5:K17">I5*100/I$58</f>
        <v>0</v>
      </c>
    </row>
    <row r="6" spans="1:11" s="1" customFormat="1" ht="12.75" customHeight="1" hidden="1">
      <c r="A6" s="4"/>
      <c r="B6" s="37" t="s">
        <v>36</v>
      </c>
      <c r="C6" s="140"/>
      <c r="D6" s="17">
        <f t="shared" si="0"/>
        <v>0</v>
      </c>
      <c r="E6" s="29">
        <f aca="true" t="shared" si="5" ref="E6:E57">IF(C$58=0,0,C6*100/C$58)</f>
        <v>0</v>
      </c>
      <c r="F6" s="132"/>
      <c r="G6" s="17">
        <f t="shared" si="1"/>
        <v>0</v>
      </c>
      <c r="H6" s="29">
        <f t="shared" si="2"/>
        <v>0</v>
      </c>
      <c r="I6" s="132"/>
      <c r="J6" s="17">
        <f t="shared" si="3"/>
        <v>0</v>
      </c>
      <c r="K6" s="18">
        <f t="shared" si="4"/>
        <v>0</v>
      </c>
    </row>
    <row r="7" spans="1:11" s="1" customFormat="1" ht="14.25" customHeight="1" hidden="1" thickBot="1">
      <c r="A7" s="4"/>
      <c r="B7" s="36" t="s">
        <v>37</v>
      </c>
      <c r="C7" s="141"/>
      <c r="D7" s="11">
        <f t="shared" si="0"/>
        <v>0</v>
      </c>
      <c r="E7" s="30">
        <f t="shared" si="5"/>
        <v>0</v>
      </c>
      <c r="F7" s="127"/>
      <c r="G7" s="13">
        <f t="shared" si="1"/>
        <v>0</v>
      </c>
      <c r="H7" s="32">
        <f t="shared" si="2"/>
        <v>0</v>
      </c>
      <c r="I7" s="134"/>
      <c r="J7" s="13">
        <f t="shared" si="3"/>
        <v>0</v>
      </c>
      <c r="K7" s="12">
        <f t="shared" si="4"/>
        <v>0</v>
      </c>
    </row>
    <row r="8" spans="1:11" ht="13.5" customHeight="1" hidden="1" thickBot="1">
      <c r="A8" s="84" t="s">
        <v>10</v>
      </c>
      <c r="B8" s="94" t="s">
        <v>38</v>
      </c>
      <c r="C8" s="142"/>
      <c r="D8" s="88">
        <f t="shared" si="0"/>
        <v>0</v>
      </c>
      <c r="E8" s="89">
        <f t="shared" si="5"/>
        <v>0</v>
      </c>
      <c r="F8" s="129"/>
      <c r="G8" s="88">
        <f t="shared" si="1"/>
        <v>0</v>
      </c>
      <c r="H8" s="89">
        <f t="shared" si="2"/>
        <v>0</v>
      </c>
      <c r="I8" s="139"/>
      <c r="J8" s="88">
        <f t="shared" si="3"/>
        <v>0</v>
      </c>
      <c r="K8" s="91">
        <f t="shared" si="4"/>
        <v>0</v>
      </c>
    </row>
    <row r="9" spans="1:11" s="1" customFormat="1" ht="15" customHeight="1" hidden="1" thickBot="1">
      <c r="A9" s="15"/>
      <c r="B9" s="37" t="s">
        <v>39</v>
      </c>
      <c r="C9" s="140"/>
      <c r="D9" s="17">
        <f t="shared" si="0"/>
        <v>0</v>
      </c>
      <c r="E9" s="29">
        <f t="shared" si="5"/>
        <v>0</v>
      </c>
      <c r="F9" s="127"/>
      <c r="G9" s="17">
        <f t="shared" si="1"/>
        <v>0</v>
      </c>
      <c r="H9" s="29">
        <f t="shared" si="2"/>
        <v>0</v>
      </c>
      <c r="I9" s="132"/>
      <c r="J9" s="17">
        <f t="shared" si="3"/>
        <v>0</v>
      </c>
      <c r="K9" s="18">
        <f t="shared" si="4"/>
        <v>0</v>
      </c>
    </row>
    <row r="10" spans="1:11" s="6" customFormat="1" ht="15.75" customHeight="1" hidden="1" thickBot="1">
      <c r="A10" s="85" t="s">
        <v>11</v>
      </c>
      <c r="B10" s="86" t="s">
        <v>40</v>
      </c>
      <c r="C10" s="142"/>
      <c r="D10" s="88">
        <f t="shared" si="0"/>
        <v>0</v>
      </c>
      <c r="E10" s="89">
        <f t="shared" si="5"/>
        <v>0</v>
      </c>
      <c r="F10" s="129"/>
      <c r="G10" s="88">
        <f t="shared" si="1"/>
        <v>0</v>
      </c>
      <c r="H10" s="89">
        <f t="shared" si="2"/>
        <v>0</v>
      </c>
      <c r="I10" s="139"/>
      <c r="J10" s="88">
        <f t="shared" si="3"/>
        <v>0</v>
      </c>
      <c r="K10" s="91">
        <f t="shared" si="4"/>
        <v>0</v>
      </c>
    </row>
    <row r="11" spans="1:11" s="6" customFormat="1" ht="30" customHeight="1" hidden="1" thickBot="1">
      <c r="A11" s="92" t="s">
        <v>12</v>
      </c>
      <c r="B11" s="86" t="s">
        <v>41</v>
      </c>
      <c r="C11" s="142"/>
      <c r="D11" s="88">
        <f t="shared" si="0"/>
        <v>0</v>
      </c>
      <c r="E11" s="89">
        <f t="shared" si="5"/>
        <v>0</v>
      </c>
      <c r="F11" s="129"/>
      <c r="G11" s="88">
        <f t="shared" si="1"/>
        <v>0</v>
      </c>
      <c r="H11" s="89">
        <f t="shared" si="2"/>
        <v>0</v>
      </c>
      <c r="I11" s="139"/>
      <c r="J11" s="88">
        <f t="shared" si="3"/>
        <v>0</v>
      </c>
      <c r="K11" s="91">
        <f t="shared" si="4"/>
        <v>0</v>
      </c>
    </row>
    <row r="12" spans="1:11" s="6" customFormat="1" ht="16.5" customHeight="1" hidden="1" thickBot="1">
      <c r="A12" s="16"/>
      <c r="B12" s="38" t="s">
        <v>78</v>
      </c>
      <c r="C12" s="143"/>
      <c r="D12" s="27">
        <f t="shared" si="0"/>
        <v>0</v>
      </c>
      <c r="E12" s="31">
        <f t="shared" si="5"/>
        <v>0</v>
      </c>
      <c r="F12" s="127"/>
      <c r="G12" s="27">
        <f t="shared" si="1"/>
        <v>0</v>
      </c>
      <c r="H12" s="31">
        <f t="shared" si="2"/>
        <v>0</v>
      </c>
      <c r="I12" s="127"/>
      <c r="J12" s="27">
        <f t="shared" si="3"/>
        <v>0</v>
      </c>
      <c r="K12" s="28">
        <f t="shared" si="4"/>
        <v>0</v>
      </c>
    </row>
    <row r="13" spans="1:11" s="6" customFormat="1" ht="15" customHeight="1" hidden="1" thickBot="1">
      <c r="A13" s="93" t="s">
        <v>13</v>
      </c>
      <c r="B13" s="94" t="s">
        <v>42</v>
      </c>
      <c r="C13" s="156"/>
      <c r="D13" s="96">
        <f t="shared" si="0"/>
        <v>0</v>
      </c>
      <c r="E13" s="97">
        <f t="shared" si="5"/>
        <v>0</v>
      </c>
      <c r="F13" s="129"/>
      <c r="G13" s="96">
        <f t="shared" si="1"/>
        <v>0</v>
      </c>
      <c r="H13" s="97">
        <f t="shared" si="2"/>
        <v>0</v>
      </c>
      <c r="I13" s="157"/>
      <c r="J13" s="96">
        <f t="shared" si="3"/>
        <v>0</v>
      </c>
      <c r="K13" s="98">
        <f t="shared" si="4"/>
        <v>0</v>
      </c>
    </row>
    <row r="14" spans="1:11" s="6" customFormat="1" ht="15.75" customHeight="1" hidden="1" thickBot="1">
      <c r="A14" s="92" t="s">
        <v>14</v>
      </c>
      <c r="B14" s="86" t="s">
        <v>43</v>
      </c>
      <c r="C14" s="142"/>
      <c r="D14" s="88">
        <f t="shared" si="0"/>
        <v>0</v>
      </c>
      <c r="E14" s="89">
        <f t="shared" si="5"/>
        <v>0</v>
      </c>
      <c r="F14" s="129"/>
      <c r="G14" s="88">
        <f t="shared" si="1"/>
        <v>0</v>
      </c>
      <c r="H14" s="89">
        <f t="shared" si="2"/>
        <v>0</v>
      </c>
      <c r="I14" s="139"/>
      <c r="J14" s="88">
        <f t="shared" si="3"/>
        <v>0</v>
      </c>
      <c r="K14" s="107">
        <f t="shared" si="4"/>
        <v>0</v>
      </c>
    </row>
    <row r="15" spans="1:11" s="1" customFormat="1" ht="15.75" customHeight="1" hidden="1" thickBot="1">
      <c r="A15" s="4"/>
      <c r="B15" s="39" t="s">
        <v>44</v>
      </c>
      <c r="C15" s="144"/>
      <c r="D15" s="13">
        <f t="shared" si="0"/>
        <v>0</v>
      </c>
      <c r="E15" s="32">
        <f t="shared" si="5"/>
        <v>0</v>
      </c>
      <c r="F15" s="127"/>
      <c r="G15" s="13">
        <f t="shared" si="1"/>
        <v>0</v>
      </c>
      <c r="H15" s="32">
        <f t="shared" si="2"/>
        <v>0</v>
      </c>
      <c r="I15" s="134"/>
      <c r="J15" s="13">
        <f t="shared" si="3"/>
        <v>0</v>
      </c>
      <c r="K15" s="19">
        <f t="shared" si="4"/>
        <v>0</v>
      </c>
    </row>
    <row r="16" spans="1:11" s="1" customFormat="1" ht="16.5" customHeight="1" hidden="1" thickBot="1">
      <c r="A16" s="99" t="s">
        <v>15</v>
      </c>
      <c r="B16" s="94" t="s">
        <v>27</v>
      </c>
      <c r="C16" s="145"/>
      <c r="D16" s="101">
        <f t="shared" si="0"/>
        <v>0</v>
      </c>
      <c r="E16" s="102">
        <f t="shared" si="5"/>
        <v>0</v>
      </c>
      <c r="F16" s="129"/>
      <c r="G16" s="101">
        <f t="shared" si="1"/>
        <v>0</v>
      </c>
      <c r="H16" s="102">
        <f t="shared" si="2"/>
        <v>0</v>
      </c>
      <c r="I16" s="129"/>
      <c r="J16" s="101">
        <f t="shared" si="3"/>
        <v>0</v>
      </c>
      <c r="K16" s="103">
        <f t="shared" si="4"/>
        <v>0</v>
      </c>
    </row>
    <row r="17" spans="1:11" s="6" customFormat="1" ht="18" customHeight="1" hidden="1" thickBot="1">
      <c r="A17" s="104" t="s">
        <v>16</v>
      </c>
      <c r="B17" s="86" t="s">
        <v>45</v>
      </c>
      <c r="C17" s="142"/>
      <c r="D17" s="88">
        <f t="shared" si="0"/>
        <v>0</v>
      </c>
      <c r="E17" s="89">
        <f t="shared" si="5"/>
        <v>0</v>
      </c>
      <c r="F17" s="131"/>
      <c r="G17" s="88">
        <f t="shared" si="1"/>
        <v>0</v>
      </c>
      <c r="H17" s="89">
        <f t="shared" si="2"/>
        <v>0</v>
      </c>
      <c r="I17" s="139"/>
      <c r="J17" s="88">
        <f t="shared" si="3"/>
        <v>0</v>
      </c>
      <c r="K17" s="91">
        <f t="shared" si="4"/>
        <v>0</v>
      </c>
    </row>
    <row r="18" spans="1:11" s="6" customFormat="1" ht="18" customHeight="1" thickBot="1">
      <c r="A18" s="92" t="s">
        <v>17</v>
      </c>
      <c r="B18" s="150" t="s">
        <v>46</v>
      </c>
      <c r="C18" s="142"/>
      <c r="D18" s="88">
        <f t="shared" si="0"/>
        <v>0</v>
      </c>
      <c r="E18" s="89">
        <f>IF(C$61=0,0,C18*100/C$61)</f>
        <v>0</v>
      </c>
      <c r="F18" s="145">
        <f>I18-C18</f>
        <v>1730</v>
      </c>
      <c r="G18" s="88">
        <f t="shared" si="1"/>
        <v>8.982253559153072</v>
      </c>
      <c r="H18" s="89">
        <f>F18*100/F$61</f>
        <v>82.0293978188715</v>
      </c>
      <c r="I18" s="139">
        <f>1706+24</f>
        <v>1730</v>
      </c>
      <c r="J18" s="88">
        <f t="shared" si="3"/>
        <v>7.597849764598412</v>
      </c>
      <c r="K18" s="91">
        <f aca="true" t="shared" si="6" ref="K18:K47">I18*100/I$61</f>
        <v>82.0293978188715</v>
      </c>
    </row>
    <row r="19" spans="1:11" s="1" customFormat="1" ht="14.25" customHeight="1">
      <c r="A19" s="4"/>
      <c r="B19" s="35" t="s">
        <v>47</v>
      </c>
      <c r="C19" s="140"/>
      <c r="D19" s="17">
        <f t="shared" si="0"/>
        <v>0</v>
      </c>
      <c r="E19" s="29">
        <f t="shared" si="5"/>
        <v>0</v>
      </c>
      <c r="F19" s="132"/>
      <c r="G19" s="17">
        <f t="shared" si="1"/>
        <v>0</v>
      </c>
      <c r="H19" s="29">
        <f aca="true" t="shared" si="7" ref="H19:H60">F19*100/F$61</f>
        <v>0</v>
      </c>
      <c r="I19" s="132"/>
      <c r="J19" s="17">
        <f t="shared" si="3"/>
        <v>0</v>
      </c>
      <c r="K19" s="18">
        <f t="shared" si="6"/>
        <v>0</v>
      </c>
    </row>
    <row r="20" spans="1:11" s="1" customFormat="1" ht="15.75" customHeight="1">
      <c r="A20" s="4"/>
      <c r="B20" s="35" t="s">
        <v>48</v>
      </c>
      <c r="C20" s="126"/>
      <c r="D20" s="11">
        <f t="shared" si="0"/>
        <v>0</v>
      </c>
      <c r="E20" s="30">
        <f t="shared" si="5"/>
        <v>0</v>
      </c>
      <c r="F20" s="126">
        <f>I20-C20</f>
        <v>1173</v>
      </c>
      <c r="G20" s="11">
        <f t="shared" si="1"/>
        <v>6.090279436350609</v>
      </c>
      <c r="H20" s="30">
        <f t="shared" si="7"/>
        <v>55.61877667140825</v>
      </c>
      <c r="I20" s="126">
        <f>1160+13</f>
        <v>1173</v>
      </c>
      <c r="J20" s="11">
        <f t="shared" si="3"/>
        <v>5.151605649638114</v>
      </c>
      <c r="K20" s="12">
        <f t="shared" si="6"/>
        <v>55.61877667140825</v>
      </c>
    </row>
    <row r="21" spans="1:11" s="1" customFormat="1" ht="16.5" customHeight="1" thickBot="1">
      <c r="A21" s="4"/>
      <c r="B21" s="35" t="s">
        <v>49</v>
      </c>
      <c r="C21" s="126"/>
      <c r="D21" s="11">
        <f t="shared" si="0"/>
        <v>0</v>
      </c>
      <c r="E21" s="30">
        <f t="shared" si="5"/>
        <v>0</v>
      </c>
      <c r="F21" s="127"/>
      <c r="G21" s="11">
        <f t="shared" si="1"/>
        <v>0</v>
      </c>
      <c r="H21" s="30">
        <f t="shared" si="7"/>
        <v>0</v>
      </c>
      <c r="I21" s="126">
        <v>5</v>
      </c>
      <c r="J21" s="11">
        <f t="shared" si="3"/>
        <v>0.021959103365891363</v>
      </c>
      <c r="K21" s="12">
        <f t="shared" si="6"/>
        <v>0.2370791844476055</v>
      </c>
    </row>
    <row r="22" spans="1:11" s="6" customFormat="1" ht="15.75" customHeight="1" thickBot="1">
      <c r="A22" s="92" t="s">
        <v>28</v>
      </c>
      <c r="B22" s="86" t="s">
        <v>50</v>
      </c>
      <c r="C22" s="142"/>
      <c r="D22" s="88">
        <f t="shared" si="0"/>
        <v>0</v>
      </c>
      <c r="E22" s="89">
        <f>IF(C$58=0,0,C22*100/C$58)</f>
        <v>0</v>
      </c>
      <c r="F22" s="129"/>
      <c r="G22" s="88">
        <f t="shared" si="1"/>
        <v>0</v>
      </c>
      <c r="H22" s="89">
        <f t="shared" si="7"/>
        <v>0</v>
      </c>
      <c r="I22" s="139"/>
      <c r="J22" s="88">
        <f t="shared" si="3"/>
        <v>0</v>
      </c>
      <c r="K22" s="91">
        <f t="shared" si="6"/>
        <v>0</v>
      </c>
    </row>
    <row r="23" spans="1:11" s="1" customFormat="1" ht="15.75" customHeight="1">
      <c r="A23" s="4"/>
      <c r="B23" s="37" t="s">
        <v>51</v>
      </c>
      <c r="C23" s="140"/>
      <c r="D23" s="17">
        <f t="shared" si="0"/>
        <v>0</v>
      </c>
      <c r="E23" s="29">
        <f t="shared" si="5"/>
        <v>0</v>
      </c>
      <c r="F23" s="132"/>
      <c r="G23" s="17">
        <f t="shared" si="1"/>
        <v>0</v>
      </c>
      <c r="H23" s="29">
        <f t="shared" si="7"/>
        <v>0</v>
      </c>
      <c r="I23" s="132"/>
      <c r="J23" s="17">
        <f t="shared" si="3"/>
        <v>0</v>
      </c>
      <c r="K23" s="18">
        <f t="shared" si="6"/>
        <v>0</v>
      </c>
    </row>
    <row r="24" spans="1:11" s="1" customFormat="1" ht="14.25" customHeight="1">
      <c r="A24" s="4"/>
      <c r="B24" s="35" t="s">
        <v>52</v>
      </c>
      <c r="C24" s="141"/>
      <c r="D24" s="11">
        <f t="shared" si="0"/>
        <v>0</v>
      </c>
      <c r="E24" s="30">
        <f t="shared" si="5"/>
        <v>0</v>
      </c>
      <c r="F24" s="126"/>
      <c r="G24" s="11">
        <f t="shared" si="1"/>
        <v>0</v>
      </c>
      <c r="H24" s="30">
        <f t="shared" si="7"/>
        <v>0</v>
      </c>
      <c r="I24" s="126"/>
      <c r="J24" s="11">
        <f t="shared" si="3"/>
        <v>0</v>
      </c>
      <c r="K24" s="12">
        <f t="shared" si="6"/>
        <v>0</v>
      </c>
    </row>
    <row r="25" spans="1:11" s="1" customFormat="1" ht="15.75" customHeight="1">
      <c r="A25" s="4"/>
      <c r="B25" s="35" t="s">
        <v>85</v>
      </c>
      <c r="C25" s="141"/>
      <c r="D25" s="11">
        <f t="shared" si="0"/>
        <v>0</v>
      </c>
      <c r="E25" s="30">
        <f t="shared" si="5"/>
        <v>0</v>
      </c>
      <c r="F25" s="126"/>
      <c r="G25" s="11">
        <f t="shared" si="1"/>
        <v>0</v>
      </c>
      <c r="H25" s="30">
        <f t="shared" si="7"/>
        <v>0</v>
      </c>
      <c r="I25" s="126"/>
      <c r="J25" s="11">
        <f t="shared" si="3"/>
        <v>0</v>
      </c>
      <c r="K25" s="12">
        <f t="shared" si="6"/>
        <v>0</v>
      </c>
    </row>
    <row r="26" spans="1:11" s="1" customFormat="1" ht="13.5" thickBot="1">
      <c r="A26" s="4"/>
      <c r="B26" s="35" t="s">
        <v>86</v>
      </c>
      <c r="C26" s="141"/>
      <c r="D26" s="11">
        <f t="shared" si="0"/>
        <v>0</v>
      </c>
      <c r="E26" s="30">
        <f t="shared" si="5"/>
        <v>0</v>
      </c>
      <c r="F26" s="127"/>
      <c r="G26" s="11">
        <f t="shared" si="1"/>
        <v>0</v>
      </c>
      <c r="H26" s="30">
        <f t="shared" si="7"/>
        <v>0</v>
      </c>
      <c r="I26" s="126"/>
      <c r="J26" s="11">
        <f t="shared" si="3"/>
        <v>0</v>
      </c>
      <c r="K26" s="12">
        <f t="shared" si="6"/>
        <v>0</v>
      </c>
    </row>
    <row r="27" spans="1:11" s="6" customFormat="1" ht="14.25" customHeight="1" hidden="1" thickBot="1">
      <c r="A27" s="92" t="s">
        <v>18</v>
      </c>
      <c r="B27" s="86" t="s">
        <v>53</v>
      </c>
      <c r="C27" s="142"/>
      <c r="D27" s="88">
        <f t="shared" si="0"/>
        <v>0</v>
      </c>
      <c r="E27" s="89">
        <f t="shared" si="5"/>
        <v>0</v>
      </c>
      <c r="F27" s="129"/>
      <c r="G27" s="88">
        <f t="shared" si="1"/>
        <v>0</v>
      </c>
      <c r="H27" s="89">
        <f t="shared" si="7"/>
        <v>0</v>
      </c>
      <c r="I27" s="139"/>
      <c r="J27" s="88">
        <f t="shared" si="3"/>
        <v>0</v>
      </c>
      <c r="K27" s="91">
        <f t="shared" si="6"/>
        <v>0</v>
      </c>
    </row>
    <row r="28" spans="1:11" s="1" customFormat="1" ht="15" customHeight="1" hidden="1">
      <c r="A28" s="4"/>
      <c r="B28" s="37" t="s">
        <v>54</v>
      </c>
      <c r="C28" s="140"/>
      <c r="D28" s="17">
        <f t="shared" si="0"/>
        <v>0</v>
      </c>
      <c r="E28" s="29">
        <f t="shared" si="5"/>
        <v>0</v>
      </c>
      <c r="F28" s="132"/>
      <c r="G28" s="17">
        <f t="shared" si="1"/>
        <v>0</v>
      </c>
      <c r="H28" s="29">
        <f t="shared" si="7"/>
        <v>0</v>
      </c>
      <c r="I28" s="132"/>
      <c r="J28" s="17">
        <f t="shared" si="3"/>
        <v>0</v>
      </c>
      <c r="K28" s="18">
        <f t="shared" si="6"/>
        <v>0</v>
      </c>
    </row>
    <row r="29" spans="1:11" s="1" customFormat="1" ht="15" customHeight="1" hidden="1">
      <c r="A29" s="4"/>
      <c r="B29" s="35" t="s">
        <v>55</v>
      </c>
      <c r="C29" s="141"/>
      <c r="D29" s="11">
        <f t="shared" si="0"/>
        <v>0</v>
      </c>
      <c r="E29" s="30">
        <f t="shared" si="5"/>
        <v>0</v>
      </c>
      <c r="F29" s="126"/>
      <c r="G29" s="11">
        <f t="shared" si="1"/>
        <v>0</v>
      </c>
      <c r="H29" s="30">
        <f t="shared" si="7"/>
        <v>0</v>
      </c>
      <c r="I29" s="126"/>
      <c r="J29" s="11">
        <f t="shared" si="3"/>
        <v>0</v>
      </c>
      <c r="K29" s="12">
        <f t="shared" si="6"/>
        <v>0</v>
      </c>
    </row>
    <row r="30" spans="1:11" s="1" customFormat="1" ht="12.75" hidden="1">
      <c r="A30" s="4"/>
      <c r="B30" s="35" t="s">
        <v>56</v>
      </c>
      <c r="C30" s="141"/>
      <c r="D30" s="11">
        <f t="shared" si="0"/>
        <v>0</v>
      </c>
      <c r="E30" s="30">
        <f t="shared" si="5"/>
        <v>0</v>
      </c>
      <c r="F30" s="133"/>
      <c r="G30" s="11">
        <f t="shared" si="1"/>
        <v>0</v>
      </c>
      <c r="H30" s="30">
        <f t="shared" si="7"/>
        <v>0</v>
      </c>
      <c r="I30" s="126"/>
      <c r="J30" s="11">
        <f t="shared" si="3"/>
        <v>0</v>
      </c>
      <c r="K30" s="12">
        <f t="shared" si="6"/>
        <v>0</v>
      </c>
    </row>
    <row r="31" spans="1:11" s="1" customFormat="1" ht="18" customHeight="1" hidden="1" thickBot="1">
      <c r="A31" s="5"/>
      <c r="B31" s="35" t="s">
        <v>57</v>
      </c>
      <c r="C31" s="141"/>
      <c r="D31" s="11">
        <f t="shared" si="0"/>
        <v>0</v>
      </c>
      <c r="E31" s="30">
        <f t="shared" si="5"/>
        <v>0</v>
      </c>
      <c r="F31" s="130"/>
      <c r="G31" s="11">
        <f t="shared" si="1"/>
        <v>0</v>
      </c>
      <c r="H31" s="30">
        <f t="shared" si="7"/>
        <v>0</v>
      </c>
      <c r="I31" s="126"/>
      <c r="J31" s="11">
        <f t="shared" si="3"/>
        <v>0</v>
      </c>
      <c r="K31" s="12">
        <f t="shared" si="6"/>
        <v>0</v>
      </c>
    </row>
    <row r="32" spans="1:11" s="1" customFormat="1" ht="16.5" customHeight="1" hidden="1" thickBot="1">
      <c r="A32" s="93" t="s">
        <v>75</v>
      </c>
      <c r="B32" s="86" t="s">
        <v>61</v>
      </c>
      <c r="C32" s="142"/>
      <c r="D32" s="88">
        <f t="shared" si="0"/>
        <v>0</v>
      </c>
      <c r="E32" s="89">
        <f t="shared" si="5"/>
        <v>0</v>
      </c>
      <c r="F32" s="129"/>
      <c r="G32" s="88">
        <f t="shared" si="1"/>
        <v>0</v>
      </c>
      <c r="H32" s="89">
        <f t="shared" si="7"/>
        <v>0</v>
      </c>
      <c r="I32" s="139"/>
      <c r="J32" s="88">
        <f t="shared" si="3"/>
        <v>0</v>
      </c>
      <c r="K32" s="91">
        <f t="shared" si="6"/>
        <v>0</v>
      </c>
    </row>
    <row r="33" spans="1:11" s="1" customFormat="1" ht="26.25" hidden="1" thickBot="1">
      <c r="A33" s="93" t="s">
        <v>76</v>
      </c>
      <c r="B33" s="86" t="s">
        <v>62</v>
      </c>
      <c r="C33" s="142"/>
      <c r="D33" s="88">
        <f t="shared" si="0"/>
        <v>0</v>
      </c>
      <c r="E33" s="89">
        <f t="shared" si="5"/>
        <v>0</v>
      </c>
      <c r="F33" s="129"/>
      <c r="G33" s="88">
        <f t="shared" si="1"/>
        <v>0</v>
      </c>
      <c r="H33" s="89">
        <f t="shared" si="7"/>
        <v>0</v>
      </c>
      <c r="I33" s="139"/>
      <c r="J33" s="88">
        <f t="shared" si="3"/>
        <v>0</v>
      </c>
      <c r="K33" s="91">
        <f t="shared" si="6"/>
        <v>0</v>
      </c>
    </row>
    <row r="34" spans="1:11" s="6" customFormat="1" ht="21" customHeight="1" hidden="1" thickBot="1">
      <c r="A34" s="92" t="s">
        <v>19</v>
      </c>
      <c r="B34" s="86" t="s">
        <v>58</v>
      </c>
      <c r="C34" s="142"/>
      <c r="D34" s="88">
        <f t="shared" si="0"/>
        <v>0</v>
      </c>
      <c r="E34" s="89">
        <f t="shared" si="5"/>
        <v>0</v>
      </c>
      <c r="F34" s="129"/>
      <c r="G34" s="88">
        <f t="shared" si="1"/>
        <v>0</v>
      </c>
      <c r="H34" s="89">
        <f t="shared" si="7"/>
        <v>0</v>
      </c>
      <c r="I34" s="139"/>
      <c r="J34" s="88">
        <f t="shared" si="3"/>
        <v>0</v>
      </c>
      <c r="K34" s="91">
        <f t="shared" si="6"/>
        <v>0</v>
      </c>
    </row>
    <row r="35" spans="1:11" s="1" customFormat="1" ht="12.75" hidden="1">
      <c r="A35" s="4"/>
      <c r="B35" s="37" t="s">
        <v>59</v>
      </c>
      <c r="C35" s="140"/>
      <c r="D35" s="23">
        <f t="shared" si="0"/>
        <v>0</v>
      </c>
      <c r="E35" s="33">
        <f t="shared" si="5"/>
        <v>0</v>
      </c>
      <c r="F35" s="132"/>
      <c r="G35" s="23">
        <f t="shared" si="1"/>
        <v>0</v>
      </c>
      <c r="H35" s="33">
        <f t="shared" si="7"/>
        <v>0</v>
      </c>
      <c r="I35" s="132"/>
      <c r="J35" s="23">
        <f t="shared" si="3"/>
        <v>0</v>
      </c>
      <c r="K35" s="24">
        <f t="shared" si="6"/>
        <v>0</v>
      </c>
    </row>
    <row r="36" spans="1:11" s="1" customFormat="1" ht="13.5" customHeight="1" hidden="1">
      <c r="A36" s="4"/>
      <c r="B36" s="40" t="s">
        <v>31</v>
      </c>
      <c r="C36" s="141"/>
      <c r="D36" s="25">
        <f t="shared" si="0"/>
        <v>0</v>
      </c>
      <c r="E36" s="34">
        <f t="shared" si="5"/>
        <v>0</v>
      </c>
      <c r="F36" s="126"/>
      <c r="G36" s="25">
        <f t="shared" si="1"/>
        <v>0</v>
      </c>
      <c r="H36" s="34">
        <f t="shared" si="7"/>
        <v>0</v>
      </c>
      <c r="I36" s="126"/>
      <c r="J36" s="25">
        <f t="shared" si="3"/>
        <v>0</v>
      </c>
      <c r="K36" s="26">
        <f t="shared" si="6"/>
        <v>0</v>
      </c>
    </row>
    <row r="37" spans="1:11" s="1" customFormat="1" ht="12" customHeight="1" hidden="1" thickBot="1">
      <c r="A37" s="15"/>
      <c r="B37" s="35" t="s">
        <v>84</v>
      </c>
      <c r="C37" s="141"/>
      <c r="D37" s="25">
        <f aca="true" t="shared" si="8" ref="D37:D61">C37*1000/$D$2</f>
        <v>0</v>
      </c>
      <c r="E37" s="34">
        <f t="shared" si="5"/>
        <v>0</v>
      </c>
      <c r="F37" s="134"/>
      <c r="G37" s="25">
        <f aca="true" t="shared" si="9" ref="G37:G61">F37*1000/$G$2</f>
        <v>0</v>
      </c>
      <c r="H37" s="34">
        <f t="shared" si="7"/>
        <v>0</v>
      </c>
      <c r="I37" s="126"/>
      <c r="J37" s="25">
        <f aca="true" t="shared" si="10" ref="J37:J61">I37*1000/$J$2</f>
        <v>0</v>
      </c>
      <c r="K37" s="26">
        <f t="shared" si="6"/>
        <v>0</v>
      </c>
    </row>
    <row r="38" spans="1:11" s="6" customFormat="1" ht="21" customHeight="1" hidden="1" thickBot="1">
      <c r="A38" s="92" t="s">
        <v>20</v>
      </c>
      <c r="B38" s="86" t="s">
        <v>32</v>
      </c>
      <c r="C38" s="142"/>
      <c r="D38" s="88">
        <f t="shared" si="8"/>
        <v>0</v>
      </c>
      <c r="E38" s="89">
        <f t="shared" si="5"/>
        <v>0</v>
      </c>
      <c r="F38" s="129"/>
      <c r="G38" s="88">
        <f t="shared" si="9"/>
        <v>0</v>
      </c>
      <c r="H38" s="89">
        <f t="shared" si="7"/>
        <v>0</v>
      </c>
      <c r="I38" s="139"/>
      <c r="J38" s="88">
        <f t="shared" si="10"/>
        <v>0</v>
      </c>
      <c r="K38" s="107">
        <f t="shared" si="6"/>
        <v>0</v>
      </c>
    </row>
    <row r="39" spans="1:11" s="1" customFormat="1" ht="12.75" hidden="1">
      <c r="A39" s="4"/>
      <c r="B39" s="37" t="s">
        <v>60</v>
      </c>
      <c r="C39" s="140"/>
      <c r="D39" s="17">
        <f t="shared" si="8"/>
        <v>0</v>
      </c>
      <c r="E39" s="29">
        <f t="shared" si="5"/>
        <v>0</v>
      </c>
      <c r="F39" s="132"/>
      <c r="G39" s="17">
        <f t="shared" si="9"/>
        <v>0</v>
      </c>
      <c r="H39" s="29">
        <f t="shared" si="7"/>
        <v>0</v>
      </c>
      <c r="I39" s="132"/>
      <c r="J39" s="17">
        <f t="shared" si="10"/>
        <v>0</v>
      </c>
      <c r="K39" s="18">
        <f t="shared" si="6"/>
        <v>0</v>
      </c>
    </row>
    <row r="40" spans="1:11" s="1" customFormat="1" ht="12.75" hidden="1">
      <c r="A40" s="4"/>
      <c r="B40" s="35" t="s">
        <v>34</v>
      </c>
      <c r="C40" s="141"/>
      <c r="D40" s="11">
        <f t="shared" si="8"/>
        <v>0</v>
      </c>
      <c r="E40" s="30">
        <f t="shared" si="5"/>
        <v>0</v>
      </c>
      <c r="F40" s="126"/>
      <c r="G40" s="11">
        <f t="shared" si="9"/>
        <v>0</v>
      </c>
      <c r="H40" s="30">
        <f t="shared" si="7"/>
        <v>0</v>
      </c>
      <c r="I40" s="126"/>
      <c r="J40" s="11">
        <f t="shared" si="10"/>
        <v>0</v>
      </c>
      <c r="K40" s="12">
        <f t="shared" si="6"/>
        <v>0</v>
      </c>
    </row>
    <row r="41" spans="1:11" s="1" customFormat="1" ht="12.75" hidden="1">
      <c r="A41" s="4"/>
      <c r="B41" s="35" t="s">
        <v>25</v>
      </c>
      <c r="C41" s="141"/>
      <c r="D41" s="11">
        <f t="shared" si="8"/>
        <v>0</v>
      </c>
      <c r="E41" s="30">
        <f t="shared" si="5"/>
        <v>0</v>
      </c>
      <c r="F41" s="126"/>
      <c r="G41" s="11">
        <f t="shared" si="9"/>
        <v>0</v>
      </c>
      <c r="H41" s="30">
        <f t="shared" si="7"/>
        <v>0</v>
      </c>
      <c r="I41" s="126"/>
      <c r="J41" s="11">
        <f t="shared" si="10"/>
        <v>0</v>
      </c>
      <c r="K41" s="12">
        <f t="shared" si="6"/>
        <v>0</v>
      </c>
    </row>
    <row r="42" spans="1:11" s="1" customFormat="1" ht="13.5" hidden="1" thickBot="1">
      <c r="A42" s="5"/>
      <c r="B42" s="35" t="s">
        <v>35</v>
      </c>
      <c r="C42" s="141"/>
      <c r="D42" s="11">
        <f t="shared" si="8"/>
        <v>0</v>
      </c>
      <c r="E42" s="30">
        <f t="shared" si="5"/>
        <v>0</v>
      </c>
      <c r="F42" s="127"/>
      <c r="G42" s="11">
        <f t="shared" si="9"/>
        <v>0</v>
      </c>
      <c r="H42" s="30">
        <f t="shared" si="7"/>
        <v>0</v>
      </c>
      <c r="I42" s="126"/>
      <c r="J42" s="11">
        <f t="shared" si="10"/>
        <v>0</v>
      </c>
      <c r="K42" s="12">
        <f t="shared" si="6"/>
        <v>0</v>
      </c>
    </row>
    <row r="43" spans="1:11" s="6" customFormat="1" ht="23.25" customHeight="1" hidden="1" thickBot="1">
      <c r="A43" s="92" t="s">
        <v>21</v>
      </c>
      <c r="B43" s="86" t="s">
        <v>64</v>
      </c>
      <c r="C43" s="142"/>
      <c r="D43" s="88">
        <f t="shared" si="8"/>
        <v>0</v>
      </c>
      <c r="E43" s="89">
        <f t="shared" si="5"/>
        <v>0</v>
      </c>
      <c r="F43" s="129"/>
      <c r="G43" s="88">
        <f t="shared" si="9"/>
        <v>0</v>
      </c>
      <c r="H43" s="89">
        <f t="shared" si="7"/>
        <v>0</v>
      </c>
      <c r="I43" s="139"/>
      <c r="J43" s="88">
        <f t="shared" si="10"/>
        <v>0</v>
      </c>
      <c r="K43" s="107">
        <f t="shared" si="6"/>
        <v>0</v>
      </c>
    </row>
    <row r="44" spans="1:11" s="1" customFormat="1" ht="33.75" customHeight="1" hidden="1" thickBot="1">
      <c r="A44" s="9"/>
      <c r="B44" s="155" t="s">
        <v>81</v>
      </c>
      <c r="C44" s="140"/>
      <c r="D44" s="17">
        <f t="shared" si="8"/>
        <v>0</v>
      </c>
      <c r="E44" s="29">
        <f t="shared" si="5"/>
        <v>0</v>
      </c>
      <c r="F44" s="137"/>
      <c r="G44" s="17">
        <f t="shared" si="9"/>
        <v>0</v>
      </c>
      <c r="H44" s="29">
        <f t="shared" si="7"/>
        <v>0</v>
      </c>
      <c r="I44" s="132"/>
      <c r="J44" s="17">
        <f t="shared" si="10"/>
        <v>0</v>
      </c>
      <c r="K44" s="18">
        <f t="shared" si="6"/>
        <v>0</v>
      </c>
    </row>
    <row r="45" spans="1:11" s="1" customFormat="1" ht="16.5" customHeight="1" hidden="1" thickBot="1">
      <c r="A45" s="4"/>
      <c r="B45" s="153" t="s">
        <v>79</v>
      </c>
      <c r="C45" s="141"/>
      <c r="D45" s="11">
        <f t="shared" si="8"/>
        <v>0</v>
      </c>
      <c r="E45" s="30">
        <f t="shared" si="5"/>
        <v>0</v>
      </c>
      <c r="F45" s="135"/>
      <c r="G45" s="11">
        <f t="shared" si="9"/>
        <v>0</v>
      </c>
      <c r="H45" s="30">
        <f t="shared" si="7"/>
        <v>0</v>
      </c>
      <c r="I45" s="126"/>
      <c r="J45" s="11">
        <f t="shared" si="10"/>
        <v>0</v>
      </c>
      <c r="K45" s="12">
        <f t="shared" si="6"/>
        <v>0</v>
      </c>
    </row>
    <row r="46" spans="1:11" s="1" customFormat="1" ht="18" customHeight="1" hidden="1" thickBot="1">
      <c r="A46" s="93" t="s">
        <v>77</v>
      </c>
      <c r="B46" s="86" t="s">
        <v>63</v>
      </c>
      <c r="C46" s="142"/>
      <c r="D46" s="88">
        <f t="shared" si="8"/>
        <v>0</v>
      </c>
      <c r="E46" s="89">
        <f t="shared" si="5"/>
        <v>0</v>
      </c>
      <c r="F46" s="129"/>
      <c r="G46" s="88">
        <f t="shared" si="9"/>
        <v>0</v>
      </c>
      <c r="H46" s="89">
        <f t="shared" si="7"/>
        <v>0</v>
      </c>
      <c r="I46" s="139"/>
      <c r="J46" s="88">
        <f t="shared" si="10"/>
        <v>0</v>
      </c>
      <c r="K46" s="91">
        <f t="shared" si="6"/>
        <v>0</v>
      </c>
    </row>
    <row r="47" spans="1:11" s="6" customFormat="1" ht="21" customHeight="1" thickBot="1">
      <c r="A47" s="93" t="s">
        <v>29</v>
      </c>
      <c r="B47" s="86" t="s">
        <v>65</v>
      </c>
      <c r="C47" s="142"/>
      <c r="D47" s="88">
        <f t="shared" si="8"/>
        <v>0</v>
      </c>
      <c r="E47" s="89">
        <f t="shared" si="5"/>
        <v>0</v>
      </c>
      <c r="F47" s="139">
        <v>171</v>
      </c>
      <c r="G47" s="88">
        <f t="shared" si="9"/>
        <v>0.8878412477544366</v>
      </c>
      <c r="H47" s="89">
        <f t="shared" si="7"/>
        <v>8.108108108108109</v>
      </c>
      <c r="I47" s="139">
        <v>171</v>
      </c>
      <c r="J47" s="88">
        <f t="shared" si="10"/>
        <v>0.7510013351134847</v>
      </c>
      <c r="K47" s="91">
        <f t="shared" si="6"/>
        <v>8.108108108108109</v>
      </c>
    </row>
    <row r="48" spans="1:11" s="6" customFormat="1" ht="19.5" customHeight="1" hidden="1" thickBot="1">
      <c r="A48" s="92" t="s">
        <v>30</v>
      </c>
      <c r="B48" s="86" t="s">
        <v>66</v>
      </c>
      <c r="C48" s="142"/>
      <c r="D48" s="88">
        <f t="shared" si="8"/>
        <v>0</v>
      </c>
      <c r="E48" s="89">
        <f t="shared" si="5"/>
        <v>0</v>
      </c>
      <c r="F48" s="139"/>
      <c r="G48" s="88">
        <f t="shared" si="9"/>
        <v>0</v>
      </c>
      <c r="H48" s="89">
        <f t="shared" si="7"/>
        <v>0</v>
      </c>
      <c r="I48" s="139"/>
      <c r="J48" s="88">
        <f t="shared" si="10"/>
        <v>0</v>
      </c>
      <c r="K48" s="91">
        <f aca="true" t="shared" si="11" ref="K48:K57">I48*100/I$58</f>
        <v>0</v>
      </c>
    </row>
    <row r="49" spans="1:11" s="1" customFormat="1" ht="17.25" customHeight="1" hidden="1">
      <c r="A49" s="4"/>
      <c r="B49" s="37" t="s">
        <v>67</v>
      </c>
      <c r="C49" s="140"/>
      <c r="D49" s="17">
        <f t="shared" si="8"/>
        <v>0</v>
      </c>
      <c r="E49" s="29">
        <f t="shared" si="5"/>
        <v>0</v>
      </c>
      <c r="F49" s="132"/>
      <c r="G49" s="17">
        <f t="shared" si="9"/>
        <v>0</v>
      </c>
      <c r="H49" s="29">
        <f t="shared" si="7"/>
        <v>0</v>
      </c>
      <c r="I49" s="132"/>
      <c r="J49" s="17">
        <f t="shared" si="10"/>
        <v>0</v>
      </c>
      <c r="K49" s="18">
        <f t="shared" si="11"/>
        <v>0</v>
      </c>
    </row>
    <row r="50" spans="1:11" s="1" customFormat="1" ht="12.75" hidden="1">
      <c r="A50" s="4"/>
      <c r="B50" s="35" t="s">
        <v>71</v>
      </c>
      <c r="C50" s="141"/>
      <c r="D50" s="11">
        <f t="shared" si="8"/>
        <v>0</v>
      </c>
      <c r="E50" s="30">
        <f t="shared" si="5"/>
        <v>0</v>
      </c>
      <c r="F50" s="126"/>
      <c r="G50" s="11">
        <f t="shared" si="9"/>
        <v>0</v>
      </c>
      <c r="H50" s="30">
        <f t="shared" si="7"/>
        <v>0</v>
      </c>
      <c r="I50" s="126"/>
      <c r="J50" s="11">
        <f t="shared" si="10"/>
        <v>0</v>
      </c>
      <c r="K50" s="12">
        <f t="shared" si="11"/>
        <v>0</v>
      </c>
    </row>
    <row r="51" spans="1:11" s="1" customFormat="1" ht="15.75" customHeight="1" hidden="1">
      <c r="A51" s="4"/>
      <c r="B51" s="35" t="s">
        <v>68</v>
      </c>
      <c r="C51" s="141"/>
      <c r="D51" s="11">
        <f t="shared" si="8"/>
        <v>0</v>
      </c>
      <c r="E51" s="30">
        <f t="shared" si="5"/>
        <v>0</v>
      </c>
      <c r="F51" s="126"/>
      <c r="G51" s="11">
        <f t="shared" si="9"/>
        <v>0</v>
      </c>
      <c r="H51" s="30">
        <f t="shared" si="7"/>
        <v>0</v>
      </c>
      <c r="I51" s="126"/>
      <c r="J51" s="11">
        <f t="shared" si="10"/>
        <v>0</v>
      </c>
      <c r="K51" s="12">
        <f t="shared" si="11"/>
        <v>0</v>
      </c>
    </row>
    <row r="52" spans="1:11" s="1" customFormat="1" ht="12.75" hidden="1">
      <c r="A52" s="4"/>
      <c r="B52" s="35" t="s">
        <v>72</v>
      </c>
      <c r="C52" s="141"/>
      <c r="D52" s="11">
        <f t="shared" si="8"/>
        <v>0</v>
      </c>
      <c r="E52" s="30">
        <f t="shared" si="5"/>
        <v>0</v>
      </c>
      <c r="F52" s="126"/>
      <c r="G52" s="11">
        <f t="shared" si="9"/>
        <v>0</v>
      </c>
      <c r="H52" s="30">
        <f t="shared" si="7"/>
        <v>0</v>
      </c>
      <c r="I52" s="126"/>
      <c r="J52" s="11">
        <f t="shared" si="10"/>
        <v>0</v>
      </c>
      <c r="K52" s="12">
        <f t="shared" si="11"/>
        <v>0</v>
      </c>
    </row>
    <row r="53" spans="1:11" s="1" customFormat="1" ht="16.5" customHeight="1" hidden="1">
      <c r="A53" s="4"/>
      <c r="B53" s="35" t="s">
        <v>69</v>
      </c>
      <c r="C53" s="141"/>
      <c r="D53" s="11">
        <f t="shared" si="8"/>
        <v>0</v>
      </c>
      <c r="E53" s="30">
        <f t="shared" si="5"/>
        <v>0</v>
      </c>
      <c r="F53" s="126"/>
      <c r="G53" s="11">
        <f t="shared" si="9"/>
        <v>0</v>
      </c>
      <c r="H53" s="30">
        <f t="shared" si="7"/>
        <v>0</v>
      </c>
      <c r="I53" s="126"/>
      <c r="J53" s="11">
        <f t="shared" si="10"/>
        <v>0</v>
      </c>
      <c r="K53" s="12">
        <f t="shared" si="11"/>
        <v>0</v>
      </c>
    </row>
    <row r="54" spans="1:11" s="1" customFormat="1" ht="12" customHeight="1" hidden="1">
      <c r="A54" s="4"/>
      <c r="B54" s="35" t="s">
        <v>73</v>
      </c>
      <c r="C54" s="141"/>
      <c r="D54" s="11">
        <f t="shared" si="8"/>
        <v>0</v>
      </c>
      <c r="E54" s="30">
        <f t="shared" si="5"/>
        <v>0</v>
      </c>
      <c r="F54" s="126"/>
      <c r="G54" s="11">
        <f t="shared" si="9"/>
        <v>0</v>
      </c>
      <c r="H54" s="30">
        <f t="shared" si="7"/>
        <v>0</v>
      </c>
      <c r="I54" s="126"/>
      <c r="J54" s="11">
        <f t="shared" si="10"/>
        <v>0</v>
      </c>
      <c r="K54" s="12">
        <f t="shared" si="11"/>
        <v>0</v>
      </c>
    </row>
    <row r="55" spans="1:11" s="1" customFormat="1" ht="16.5" customHeight="1" hidden="1">
      <c r="A55" s="4"/>
      <c r="B55" s="35" t="s">
        <v>70</v>
      </c>
      <c r="C55" s="141"/>
      <c r="D55" s="11">
        <f t="shared" si="8"/>
        <v>0</v>
      </c>
      <c r="E55" s="30">
        <f t="shared" si="5"/>
        <v>0</v>
      </c>
      <c r="F55" s="126"/>
      <c r="G55" s="11">
        <f t="shared" si="9"/>
        <v>0</v>
      </c>
      <c r="H55" s="30">
        <f t="shared" si="7"/>
        <v>0</v>
      </c>
      <c r="I55" s="126"/>
      <c r="J55" s="11">
        <f t="shared" si="10"/>
        <v>0</v>
      </c>
      <c r="K55" s="12">
        <f t="shared" si="11"/>
        <v>0</v>
      </c>
    </row>
    <row r="56" spans="1:11" s="1" customFormat="1" ht="12.75" hidden="1">
      <c r="A56" s="4"/>
      <c r="B56" s="35" t="s">
        <v>74</v>
      </c>
      <c r="C56" s="141"/>
      <c r="D56" s="11">
        <f t="shared" si="8"/>
        <v>0</v>
      </c>
      <c r="E56" s="30">
        <f t="shared" si="5"/>
        <v>0</v>
      </c>
      <c r="F56" s="126"/>
      <c r="G56" s="11">
        <f t="shared" si="9"/>
        <v>0</v>
      </c>
      <c r="H56" s="30">
        <f t="shared" si="7"/>
        <v>0</v>
      </c>
      <c r="I56" s="126"/>
      <c r="J56" s="11">
        <f t="shared" si="10"/>
        <v>0</v>
      </c>
      <c r="K56" s="12">
        <f t="shared" si="11"/>
        <v>0</v>
      </c>
    </row>
    <row r="57" spans="1:11" s="1" customFormat="1" ht="13.5" hidden="1" thickBot="1">
      <c r="A57" s="4"/>
      <c r="B57" s="35" t="s">
        <v>33</v>
      </c>
      <c r="C57" s="146"/>
      <c r="D57" s="11">
        <f t="shared" si="8"/>
        <v>0</v>
      </c>
      <c r="E57" s="30">
        <f t="shared" si="5"/>
        <v>0</v>
      </c>
      <c r="F57" s="126"/>
      <c r="G57" s="11">
        <f t="shared" si="9"/>
        <v>0</v>
      </c>
      <c r="H57" s="30">
        <f t="shared" si="7"/>
        <v>0</v>
      </c>
      <c r="I57" s="126"/>
      <c r="J57" s="11">
        <f t="shared" si="10"/>
        <v>0</v>
      </c>
      <c r="K57" s="12">
        <f t="shared" si="11"/>
        <v>0</v>
      </c>
    </row>
    <row r="58" spans="1:11" s="6" customFormat="1" ht="21" customHeight="1" thickBot="1">
      <c r="A58" s="93" t="s">
        <v>90</v>
      </c>
      <c r="B58" s="86" t="s">
        <v>89</v>
      </c>
      <c r="C58" s="87"/>
      <c r="D58" s="88">
        <f t="shared" si="8"/>
        <v>0</v>
      </c>
      <c r="E58" s="89">
        <f>IF(C$58=0,0,C58*100/C$58)</f>
        <v>0</v>
      </c>
      <c r="F58" s="139">
        <f>194+14</f>
        <v>208</v>
      </c>
      <c r="G58" s="88">
        <f t="shared" si="9"/>
        <v>1.0799472487305428</v>
      </c>
      <c r="H58" s="89">
        <f t="shared" si="7"/>
        <v>9.86249407302039</v>
      </c>
      <c r="I58" s="139">
        <f>194+14</f>
        <v>208</v>
      </c>
      <c r="J58" s="88">
        <f t="shared" si="10"/>
        <v>0.9134987000210807</v>
      </c>
      <c r="K58" s="91">
        <f>I58*100/I$61</f>
        <v>9.86249407302039</v>
      </c>
    </row>
    <row r="59" spans="1:11" s="1" customFormat="1" ht="12.75">
      <c r="A59" s="4"/>
      <c r="B59" s="37" t="s">
        <v>91</v>
      </c>
      <c r="C59" s="109"/>
      <c r="D59" s="17">
        <f t="shared" si="8"/>
        <v>0</v>
      </c>
      <c r="E59" s="29">
        <f>IF(C$58=0,0,C59*100/C$58)</f>
        <v>0</v>
      </c>
      <c r="F59" s="132">
        <v>194</v>
      </c>
      <c r="G59" s="17">
        <f t="shared" si="9"/>
        <v>1.0072584916044485</v>
      </c>
      <c r="H59" s="29">
        <f t="shared" si="7"/>
        <v>9.198672356567094</v>
      </c>
      <c r="I59" s="132">
        <v>194</v>
      </c>
      <c r="J59" s="17">
        <f t="shared" si="10"/>
        <v>0.852013210596585</v>
      </c>
      <c r="K59" s="18">
        <f>I59*100/I$61</f>
        <v>9.198672356567094</v>
      </c>
    </row>
    <row r="60" spans="1:11" s="1" customFormat="1" ht="13.5" thickBot="1">
      <c r="A60" s="22"/>
      <c r="B60" s="227" t="s">
        <v>92</v>
      </c>
      <c r="C60" s="113"/>
      <c r="D60" s="17">
        <f t="shared" si="8"/>
        <v>0</v>
      </c>
      <c r="E60" s="29">
        <f>IF(C$58=0,0,C60*100/C$58)</f>
        <v>0</v>
      </c>
      <c r="F60" s="81"/>
      <c r="G60" s="17">
        <f t="shared" si="9"/>
        <v>0</v>
      </c>
      <c r="H60" s="29">
        <f t="shared" si="7"/>
        <v>0</v>
      </c>
      <c r="I60" s="132"/>
      <c r="J60" s="17">
        <f t="shared" si="10"/>
        <v>0</v>
      </c>
      <c r="K60" s="18">
        <f>I60*100/I$61</f>
        <v>0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0</v>
      </c>
      <c r="D61" s="204">
        <f t="shared" si="8"/>
        <v>0</v>
      </c>
      <c r="E61" s="89"/>
      <c r="F61" s="142">
        <f>F48+F47+F46+F43+F38+F34+F33+F32+F27+F22+F18+F17+F16+F14+F13+F11+F10+F8+F5+F58</f>
        <v>2109</v>
      </c>
      <c r="G61" s="204">
        <f t="shared" si="9"/>
        <v>10.950042055638052</v>
      </c>
      <c r="H61" s="89"/>
      <c r="I61" s="139">
        <v>2109</v>
      </c>
      <c r="J61" s="204">
        <f t="shared" si="10"/>
        <v>9.262349799732977</v>
      </c>
      <c r="K61" s="91"/>
    </row>
  </sheetData>
  <sheetProtection/>
  <mergeCells count="3"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K61"/>
  <sheetViews>
    <sheetView zoomScale="91" zoomScaleNormal="91"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F14" sqref="F14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0" t="s">
        <v>97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20.25" customHeight="1" thickBot="1">
      <c r="A2" s="20"/>
      <c r="B2" s="21"/>
      <c r="C2" s="2"/>
      <c r="D2" s="224">
        <v>35094</v>
      </c>
      <c r="E2" s="225"/>
      <c r="F2" s="225"/>
      <c r="G2" s="224">
        <v>192602</v>
      </c>
      <c r="H2" s="2"/>
      <c r="I2" s="2"/>
      <c r="J2" s="224">
        <f>G2+D2</f>
        <v>227696</v>
      </c>
      <c r="K2" s="2"/>
    </row>
    <row r="3" spans="1:11" ht="12.75">
      <c r="A3" s="232" t="s">
        <v>24</v>
      </c>
      <c r="B3" s="234" t="s">
        <v>5</v>
      </c>
      <c r="C3" s="124" t="s">
        <v>1</v>
      </c>
      <c r="D3" s="123"/>
      <c r="E3" s="123"/>
      <c r="F3" s="124" t="s">
        <v>2</v>
      </c>
      <c r="G3" s="123"/>
      <c r="H3" s="123"/>
      <c r="I3" s="124" t="s">
        <v>3</v>
      </c>
      <c r="J3" s="123"/>
      <c r="K3" s="125"/>
    </row>
    <row r="4" spans="1:11" ht="33.75" customHeight="1" thickBot="1">
      <c r="A4" s="244"/>
      <c r="B4" s="235"/>
      <c r="C4" s="120" t="s">
        <v>6</v>
      </c>
      <c r="D4" s="118" t="s">
        <v>7</v>
      </c>
      <c r="E4" s="119" t="s">
        <v>8</v>
      </c>
      <c r="F4" s="120" t="s">
        <v>6</v>
      </c>
      <c r="G4" s="118" t="s">
        <v>7</v>
      </c>
      <c r="H4" s="119" t="s">
        <v>8</v>
      </c>
      <c r="I4" s="120" t="s">
        <v>6</v>
      </c>
      <c r="J4" s="118" t="s">
        <v>7</v>
      </c>
      <c r="K4" s="121" t="s">
        <v>8</v>
      </c>
    </row>
    <row r="5" spans="1:11" ht="16.5" customHeight="1" hidden="1" thickBot="1">
      <c r="A5" s="84" t="s">
        <v>9</v>
      </c>
      <c r="B5" s="148" t="s">
        <v>26</v>
      </c>
      <c r="C5" s="139"/>
      <c r="D5" s="88">
        <f aca="true" t="shared" si="0" ref="D5:D36">C5*1000/$D$2</f>
        <v>0</v>
      </c>
      <c r="E5" s="89" t="e">
        <f aca="true" t="shared" si="1" ref="E5:E12">C5*100/C$58</f>
        <v>#DIV/0!</v>
      </c>
      <c r="F5" s="129"/>
      <c r="G5" s="88">
        <f aca="true" t="shared" si="2" ref="G5:G36">F5*1000/$G$2</f>
        <v>0</v>
      </c>
      <c r="H5" s="89" t="e">
        <f aca="true" t="shared" si="3" ref="H5:H12">F5*100/F$58</f>
        <v>#DIV/0!</v>
      </c>
      <c r="I5" s="139">
        <f aca="true" t="shared" si="4" ref="I5:I12">SUM(C5,F5)</f>
        <v>0</v>
      </c>
      <c r="J5" s="88">
        <f aca="true" t="shared" si="5" ref="J5:J36">I5*1000/$J$2</f>
        <v>0</v>
      </c>
      <c r="K5" s="91" t="e">
        <f aca="true" t="shared" si="6" ref="K5:K12">I5*100/I$58</f>
        <v>#DIV/0!</v>
      </c>
    </row>
    <row r="6" spans="1:11" s="1" customFormat="1" ht="12.75" customHeight="1" hidden="1">
      <c r="A6" s="4"/>
      <c r="B6" s="37" t="s">
        <v>36</v>
      </c>
      <c r="C6" s="140"/>
      <c r="D6" s="17">
        <f t="shared" si="0"/>
        <v>0</v>
      </c>
      <c r="E6" s="29" t="e">
        <f t="shared" si="1"/>
        <v>#DIV/0!</v>
      </c>
      <c r="F6" s="132"/>
      <c r="G6" s="17">
        <f t="shared" si="2"/>
        <v>0</v>
      </c>
      <c r="H6" s="29" t="e">
        <f t="shared" si="3"/>
        <v>#DIV/0!</v>
      </c>
      <c r="I6" s="132">
        <f t="shared" si="4"/>
        <v>0</v>
      </c>
      <c r="J6" s="17">
        <f t="shared" si="5"/>
        <v>0</v>
      </c>
      <c r="K6" s="18" t="e">
        <f t="shared" si="6"/>
        <v>#DIV/0!</v>
      </c>
    </row>
    <row r="7" spans="1:11" s="1" customFormat="1" ht="14.25" customHeight="1" hidden="1" thickBot="1">
      <c r="A7" s="4"/>
      <c r="B7" s="36" t="s">
        <v>37</v>
      </c>
      <c r="C7" s="141"/>
      <c r="D7" s="11">
        <f t="shared" si="0"/>
        <v>0</v>
      </c>
      <c r="E7" s="30" t="e">
        <f t="shared" si="1"/>
        <v>#DIV/0!</v>
      </c>
      <c r="F7" s="127"/>
      <c r="G7" s="13">
        <f t="shared" si="2"/>
        <v>0</v>
      </c>
      <c r="H7" s="32" t="e">
        <f t="shared" si="3"/>
        <v>#DIV/0!</v>
      </c>
      <c r="I7" s="134">
        <f t="shared" si="4"/>
        <v>0</v>
      </c>
      <c r="J7" s="13">
        <f t="shared" si="5"/>
        <v>0</v>
      </c>
      <c r="K7" s="12" t="e">
        <f t="shared" si="6"/>
        <v>#DIV/0!</v>
      </c>
    </row>
    <row r="8" spans="1:11" ht="13.5" customHeight="1" hidden="1" thickBot="1">
      <c r="A8" s="84" t="s">
        <v>10</v>
      </c>
      <c r="B8" s="94" t="s">
        <v>38</v>
      </c>
      <c r="C8" s="142"/>
      <c r="D8" s="88">
        <f t="shared" si="0"/>
        <v>0</v>
      </c>
      <c r="E8" s="89" t="e">
        <f t="shared" si="1"/>
        <v>#DIV/0!</v>
      </c>
      <c r="F8" s="129"/>
      <c r="G8" s="88">
        <f t="shared" si="2"/>
        <v>0</v>
      </c>
      <c r="H8" s="89" t="e">
        <f t="shared" si="3"/>
        <v>#DIV/0!</v>
      </c>
      <c r="I8" s="139">
        <f t="shared" si="4"/>
        <v>0</v>
      </c>
      <c r="J8" s="88">
        <f t="shared" si="5"/>
        <v>0</v>
      </c>
      <c r="K8" s="91" t="e">
        <f t="shared" si="6"/>
        <v>#DIV/0!</v>
      </c>
    </row>
    <row r="9" spans="1:11" s="1" customFormat="1" ht="15" customHeight="1" hidden="1" thickBot="1">
      <c r="A9" s="15"/>
      <c r="B9" s="37" t="s">
        <v>39</v>
      </c>
      <c r="C9" s="140"/>
      <c r="D9" s="17">
        <f t="shared" si="0"/>
        <v>0</v>
      </c>
      <c r="E9" s="29" t="e">
        <f t="shared" si="1"/>
        <v>#DIV/0!</v>
      </c>
      <c r="F9" s="127"/>
      <c r="G9" s="17">
        <f t="shared" si="2"/>
        <v>0</v>
      </c>
      <c r="H9" s="29" t="e">
        <f t="shared" si="3"/>
        <v>#DIV/0!</v>
      </c>
      <c r="I9" s="132">
        <f t="shared" si="4"/>
        <v>0</v>
      </c>
      <c r="J9" s="17">
        <f t="shared" si="5"/>
        <v>0</v>
      </c>
      <c r="K9" s="18" t="e">
        <f t="shared" si="6"/>
        <v>#DIV/0!</v>
      </c>
    </row>
    <row r="10" spans="1:11" s="6" customFormat="1" ht="15.75" customHeight="1" hidden="1" thickBot="1">
      <c r="A10" s="85" t="s">
        <v>11</v>
      </c>
      <c r="B10" s="86" t="s">
        <v>40</v>
      </c>
      <c r="C10" s="142"/>
      <c r="D10" s="88">
        <f t="shared" si="0"/>
        <v>0</v>
      </c>
      <c r="E10" s="89" t="e">
        <f t="shared" si="1"/>
        <v>#DIV/0!</v>
      </c>
      <c r="F10" s="129"/>
      <c r="G10" s="88">
        <f t="shared" si="2"/>
        <v>0</v>
      </c>
      <c r="H10" s="89" t="e">
        <f t="shared" si="3"/>
        <v>#DIV/0!</v>
      </c>
      <c r="I10" s="139">
        <f t="shared" si="4"/>
        <v>0</v>
      </c>
      <c r="J10" s="88">
        <f t="shared" si="5"/>
        <v>0</v>
      </c>
      <c r="K10" s="91" t="e">
        <f t="shared" si="6"/>
        <v>#DIV/0!</v>
      </c>
    </row>
    <row r="11" spans="1:11" s="6" customFormat="1" ht="30" customHeight="1" hidden="1" thickBot="1">
      <c r="A11" s="92" t="s">
        <v>12</v>
      </c>
      <c r="B11" s="86" t="s">
        <v>41</v>
      </c>
      <c r="C11" s="142"/>
      <c r="D11" s="88">
        <f t="shared" si="0"/>
        <v>0</v>
      </c>
      <c r="E11" s="89" t="e">
        <f t="shared" si="1"/>
        <v>#DIV/0!</v>
      </c>
      <c r="F11" s="129"/>
      <c r="G11" s="88">
        <f t="shared" si="2"/>
        <v>0</v>
      </c>
      <c r="H11" s="89" t="e">
        <f t="shared" si="3"/>
        <v>#DIV/0!</v>
      </c>
      <c r="I11" s="139">
        <f t="shared" si="4"/>
        <v>0</v>
      </c>
      <c r="J11" s="88">
        <f t="shared" si="5"/>
        <v>0</v>
      </c>
      <c r="K11" s="91" t="e">
        <f t="shared" si="6"/>
        <v>#DIV/0!</v>
      </c>
    </row>
    <row r="12" spans="1:11" s="6" customFormat="1" ht="16.5" customHeight="1" hidden="1" thickBot="1">
      <c r="A12" s="16"/>
      <c r="B12" s="38" t="s">
        <v>78</v>
      </c>
      <c r="C12" s="143"/>
      <c r="D12" s="27">
        <f t="shared" si="0"/>
        <v>0</v>
      </c>
      <c r="E12" s="31" t="e">
        <f t="shared" si="1"/>
        <v>#DIV/0!</v>
      </c>
      <c r="F12" s="127"/>
      <c r="G12" s="27">
        <f t="shared" si="2"/>
        <v>0</v>
      </c>
      <c r="H12" s="31" t="e">
        <f t="shared" si="3"/>
        <v>#DIV/0!</v>
      </c>
      <c r="I12" s="127">
        <f t="shared" si="4"/>
        <v>0</v>
      </c>
      <c r="J12" s="27">
        <f t="shared" si="5"/>
        <v>0</v>
      </c>
      <c r="K12" s="28" t="e">
        <f t="shared" si="6"/>
        <v>#DIV/0!</v>
      </c>
    </row>
    <row r="13" spans="1:11" s="6" customFormat="1" ht="15" customHeight="1" thickBot="1">
      <c r="A13" s="93" t="s">
        <v>13</v>
      </c>
      <c r="B13" s="94" t="s">
        <v>42</v>
      </c>
      <c r="C13" s="156"/>
      <c r="D13" s="96">
        <f t="shared" si="0"/>
        <v>0</v>
      </c>
      <c r="E13" s="97">
        <f>IF(C$61=0,0,C13*100/C$61)</f>
        <v>0</v>
      </c>
      <c r="F13" s="129">
        <v>367</v>
      </c>
      <c r="G13" s="96">
        <f t="shared" si="2"/>
        <v>1.9054838475197557</v>
      </c>
      <c r="H13" s="97">
        <f aca="true" t="shared" si="7" ref="H13:H60">IF(F$61=0,0,F13*100/F$61)</f>
        <v>100</v>
      </c>
      <c r="I13" s="139">
        <v>367</v>
      </c>
      <c r="J13" s="96">
        <f t="shared" si="5"/>
        <v>1.6117981870564262</v>
      </c>
      <c r="K13" s="98">
        <f aca="true" t="shared" si="8" ref="K13:K60">IF(I$61=0,0,I13*100/I$61)</f>
        <v>100</v>
      </c>
    </row>
    <row r="14" spans="1:11" s="6" customFormat="1" ht="15.75" customHeight="1" thickBot="1">
      <c r="A14" s="92" t="s">
        <v>14</v>
      </c>
      <c r="B14" s="86" t="s">
        <v>43</v>
      </c>
      <c r="C14" s="142"/>
      <c r="D14" s="88">
        <f t="shared" si="0"/>
        <v>0</v>
      </c>
      <c r="E14" s="89">
        <f aca="true" t="shared" si="9" ref="E14:E60">IF(C$61=0,0,C14*100/C$61)</f>
        <v>0</v>
      </c>
      <c r="F14" s="129">
        <v>0</v>
      </c>
      <c r="G14" s="88">
        <f t="shared" si="2"/>
        <v>0</v>
      </c>
      <c r="H14" s="89">
        <f t="shared" si="7"/>
        <v>0</v>
      </c>
      <c r="I14" s="139"/>
      <c r="J14" s="88">
        <f t="shared" si="5"/>
        <v>0</v>
      </c>
      <c r="K14" s="107">
        <f t="shared" si="8"/>
        <v>0</v>
      </c>
    </row>
    <row r="15" spans="1:11" s="1" customFormat="1" ht="15.75" customHeight="1" thickBot="1">
      <c r="A15" s="4"/>
      <c r="B15" s="39" t="s">
        <v>44</v>
      </c>
      <c r="C15" s="144"/>
      <c r="D15" s="13">
        <f t="shared" si="0"/>
        <v>0</v>
      </c>
      <c r="E15" s="32">
        <f t="shared" si="9"/>
        <v>0</v>
      </c>
      <c r="F15" s="127"/>
      <c r="G15" s="13">
        <f t="shared" si="2"/>
        <v>0</v>
      </c>
      <c r="H15" s="32">
        <f t="shared" si="7"/>
        <v>0</v>
      </c>
      <c r="I15" s="134"/>
      <c r="J15" s="13">
        <f t="shared" si="5"/>
        <v>0</v>
      </c>
      <c r="K15" s="19">
        <f t="shared" si="8"/>
        <v>0</v>
      </c>
    </row>
    <row r="16" spans="1:11" s="1" customFormat="1" ht="16.5" customHeight="1" hidden="1" thickBot="1">
      <c r="A16" s="99" t="s">
        <v>15</v>
      </c>
      <c r="B16" s="94" t="s">
        <v>27</v>
      </c>
      <c r="C16" s="145"/>
      <c r="D16" s="101">
        <f t="shared" si="0"/>
        <v>0</v>
      </c>
      <c r="E16" s="102">
        <f t="shared" si="9"/>
        <v>0</v>
      </c>
      <c r="F16" s="129"/>
      <c r="G16" s="101">
        <f t="shared" si="2"/>
        <v>0</v>
      </c>
      <c r="H16" s="102">
        <f t="shared" si="7"/>
        <v>0</v>
      </c>
      <c r="I16" s="129"/>
      <c r="J16" s="101">
        <f t="shared" si="5"/>
        <v>0</v>
      </c>
      <c r="K16" s="103">
        <f t="shared" si="8"/>
        <v>0</v>
      </c>
    </row>
    <row r="17" spans="1:11" s="6" customFormat="1" ht="18" customHeight="1" hidden="1" thickBot="1">
      <c r="A17" s="104" t="s">
        <v>16</v>
      </c>
      <c r="B17" s="86" t="s">
        <v>45</v>
      </c>
      <c r="C17" s="142"/>
      <c r="D17" s="88">
        <f t="shared" si="0"/>
        <v>0</v>
      </c>
      <c r="E17" s="89">
        <f t="shared" si="9"/>
        <v>0</v>
      </c>
      <c r="F17" s="131"/>
      <c r="G17" s="88">
        <f t="shared" si="2"/>
        <v>0</v>
      </c>
      <c r="H17" s="89">
        <f t="shared" si="7"/>
        <v>0</v>
      </c>
      <c r="I17" s="139"/>
      <c r="J17" s="88">
        <f t="shared" si="5"/>
        <v>0</v>
      </c>
      <c r="K17" s="91">
        <f t="shared" si="8"/>
        <v>0</v>
      </c>
    </row>
    <row r="18" spans="1:11" s="6" customFormat="1" ht="18" customHeight="1" hidden="1" thickBot="1">
      <c r="A18" s="92" t="s">
        <v>17</v>
      </c>
      <c r="B18" s="150" t="s">
        <v>46</v>
      </c>
      <c r="C18" s="142"/>
      <c r="D18" s="88">
        <f t="shared" si="0"/>
        <v>0</v>
      </c>
      <c r="E18" s="89">
        <f t="shared" si="9"/>
        <v>0</v>
      </c>
      <c r="F18" s="129"/>
      <c r="G18" s="88">
        <f t="shared" si="2"/>
        <v>0</v>
      </c>
      <c r="H18" s="89">
        <f t="shared" si="7"/>
        <v>0</v>
      </c>
      <c r="I18" s="139"/>
      <c r="J18" s="88">
        <f t="shared" si="5"/>
        <v>0</v>
      </c>
      <c r="K18" s="91">
        <f t="shared" si="8"/>
        <v>0</v>
      </c>
    </row>
    <row r="19" spans="1:11" s="1" customFormat="1" ht="14.25" customHeight="1" hidden="1">
      <c r="A19" s="4"/>
      <c r="B19" s="35" t="s">
        <v>47</v>
      </c>
      <c r="C19" s="140"/>
      <c r="D19" s="17">
        <f t="shared" si="0"/>
        <v>0</v>
      </c>
      <c r="E19" s="29">
        <f t="shared" si="9"/>
        <v>0</v>
      </c>
      <c r="F19" s="132"/>
      <c r="G19" s="17">
        <f t="shared" si="2"/>
        <v>0</v>
      </c>
      <c r="H19" s="29">
        <f t="shared" si="7"/>
        <v>0</v>
      </c>
      <c r="I19" s="132"/>
      <c r="J19" s="17">
        <f t="shared" si="5"/>
        <v>0</v>
      </c>
      <c r="K19" s="18">
        <f t="shared" si="8"/>
        <v>0</v>
      </c>
    </row>
    <row r="20" spans="1:11" s="1" customFormat="1" ht="15.75" customHeight="1" hidden="1">
      <c r="A20" s="4"/>
      <c r="B20" s="35" t="s">
        <v>48</v>
      </c>
      <c r="C20" s="126"/>
      <c r="D20" s="11">
        <f t="shared" si="0"/>
        <v>0</v>
      </c>
      <c r="E20" s="30">
        <f t="shared" si="9"/>
        <v>0</v>
      </c>
      <c r="F20" s="126"/>
      <c r="G20" s="11">
        <f t="shared" si="2"/>
        <v>0</v>
      </c>
      <c r="H20" s="30">
        <f t="shared" si="7"/>
        <v>0</v>
      </c>
      <c r="I20" s="126"/>
      <c r="J20" s="11">
        <f t="shared" si="5"/>
        <v>0</v>
      </c>
      <c r="K20" s="12">
        <f t="shared" si="8"/>
        <v>0</v>
      </c>
    </row>
    <row r="21" spans="1:11" s="1" customFormat="1" ht="16.5" customHeight="1" hidden="1" thickBot="1">
      <c r="A21" s="4"/>
      <c r="B21" s="35" t="s">
        <v>49</v>
      </c>
      <c r="C21" s="126"/>
      <c r="D21" s="11">
        <f t="shared" si="0"/>
        <v>0</v>
      </c>
      <c r="E21" s="30">
        <f t="shared" si="9"/>
        <v>0</v>
      </c>
      <c r="F21" s="127"/>
      <c r="G21" s="11">
        <f t="shared" si="2"/>
        <v>0</v>
      </c>
      <c r="H21" s="30">
        <f t="shared" si="7"/>
        <v>0</v>
      </c>
      <c r="I21" s="126"/>
      <c r="J21" s="11">
        <f t="shared" si="5"/>
        <v>0</v>
      </c>
      <c r="K21" s="12">
        <f t="shared" si="8"/>
        <v>0</v>
      </c>
    </row>
    <row r="22" spans="1:11" s="6" customFormat="1" ht="15.75" customHeight="1" hidden="1" thickBot="1">
      <c r="A22" s="92" t="s">
        <v>28</v>
      </c>
      <c r="B22" s="86" t="s">
        <v>50</v>
      </c>
      <c r="C22" s="142"/>
      <c r="D22" s="88">
        <f t="shared" si="0"/>
        <v>0</v>
      </c>
      <c r="E22" s="89">
        <f t="shared" si="9"/>
        <v>0</v>
      </c>
      <c r="F22" s="129"/>
      <c r="G22" s="88">
        <f t="shared" si="2"/>
        <v>0</v>
      </c>
      <c r="H22" s="89">
        <f t="shared" si="7"/>
        <v>0</v>
      </c>
      <c r="I22" s="139"/>
      <c r="J22" s="88">
        <f t="shared" si="5"/>
        <v>0</v>
      </c>
      <c r="K22" s="91">
        <f t="shared" si="8"/>
        <v>0</v>
      </c>
    </row>
    <row r="23" spans="1:11" s="1" customFormat="1" ht="15.75" customHeight="1" hidden="1">
      <c r="A23" s="4"/>
      <c r="B23" s="37" t="s">
        <v>51</v>
      </c>
      <c r="C23" s="140"/>
      <c r="D23" s="17">
        <f t="shared" si="0"/>
        <v>0</v>
      </c>
      <c r="E23" s="29">
        <f t="shared" si="9"/>
        <v>0</v>
      </c>
      <c r="F23" s="132"/>
      <c r="G23" s="17">
        <f t="shared" si="2"/>
        <v>0</v>
      </c>
      <c r="H23" s="29">
        <f t="shared" si="7"/>
        <v>0</v>
      </c>
      <c r="I23" s="132"/>
      <c r="J23" s="17">
        <f t="shared" si="5"/>
        <v>0</v>
      </c>
      <c r="K23" s="18">
        <f t="shared" si="8"/>
        <v>0</v>
      </c>
    </row>
    <row r="24" spans="1:11" s="1" customFormat="1" ht="14.25" customHeight="1" hidden="1">
      <c r="A24" s="4"/>
      <c r="B24" s="35" t="s">
        <v>52</v>
      </c>
      <c r="C24" s="141"/>
      <c r="D24" s="11">
        <f t="shared" si="0"/>
        <v>0</v>
      </c>
      <c r="E24" s="30">
        <f t="shared" si="9"/>
        <v>0</v>
      </c>
      <c r="F24" s="126"/>
      <c r="G24" s="11">
        <f t="shared" si="2"/>
        <v>0</v>
      </c>
      <c r="H24" s="30">
        <f t="shared" si="7"/>
        <v>0</v>
      </c>
      <c r="I24" s="126"/>
      <c r="J24" s="11">
        <f t="shared" si="5"/>
        <v>0</v>
      </c>
      <c r="K24" s="12">
        <f t="shared" si="8"/>
        <v>0</v>
      </c>
    </row>
    <row r="25" spans="1:11" s="1" customFormat="1" ht="15.75" customHeight="1" hidden="1">
      <c r="A25" s="4"/>
      <c r="B25" s="35" t="s">
        <v>85</v>
      </c>
      <c r="C25" s="141"/>
      <c r="D25" s="11">
        <f t="shared" si="0"/>
        <v>0</v>
      </c>
      <c r="E25" s="30">
        <f t="shared" si="9"/>
        <v>0</v>
      </c>
      <c r="F25" s="126"/>
      <c r="G25" s="11">
        <f t="shared" si="2"/>
        <v>0</v>
      </c>
      <c r="H25" s="30">
        <f t="shared" si="7"/>
        <v>0</v>
      </c>
      <c r="I25" s="126"/>
      <c r="J25" s="11">
        <f t="shared" si="5"/>
        <v>0</v>
      </c>
      <c r="K25" s="12">
        <f t="shared" si="8"/>
        <v>0</v>
      </c>
    </row>
    <row r="26" spans="1:11" s="1" customFormat="1" ht="13.5" hidden="1" thickBot="1">
      <c r="A26" s="4"/>
      <c r="B26" s="35" t="s">
        <v>86</v>
      </c>
      <c r="C26" s="141"/>
      <c r="D26" s="11">
        <f t="shared" si="0"/>
        <v>0</v>
      </c>
      <c r="E26" s="30">
        <f t="shared" si="9"/>
        <v>0</v>
      </c>
      <c r="F26" s="127"/>
      <c r="G26" s="11">
        <f t="shared" si="2"/>
        <v>0</v>
      </c>
      <c r="H26" s="30">
        <f t="shared" si="7"/>
        <v>0</v>
      </c>
      <c r="I26" s="126"/>
      <c r="J26" s="11">
        <f t="shared" si="5"/>
        <v>0</v>
      </c>
      <c r="K26" s="12">
        <f t="shared" si="8"/>
        <v>0</v>
      </c>
    </row>
    <row r="27" spans="1:11" s="6" customFormat="1" ht="14.25" customHeight="1" hidden="1" thickBot="1">
      <c r="A27" s="92" t="s">
        <v>18</v>
      </c>
      <c r="B27" s="86" t="s">
        <v>53</v>
      </c>
      <c r="C27" s="142"/>
      <c r="D27" s="88">
        <f t="shared" si="0"/>
        <v>0</v>
      </c>
      <c r="E27" s="89">
        <f t="shared" si="9"/>
        <v>0</v>
      </c>
      <c r="F27" s="129"/>
      <c r="G27" s="88">
        <f t="shared" si="2"/>
        <v>0</v>
      </c>
      <c r="H27" s="89">
        <f t="shared" si="7"/>
        <v>0</v>
      </c>
      <c r="I27" s="139"/>
      <c r="J27" s="88">
        <f t="shared" si="5"/>
        <v>0</v>
      </c>
      <c r="K27" s="91">
        <f t="shared" si="8"/>
        <v>0</v>
      </c>
    </row>
    <row r="28" spans="1:11" s="1" customFormat="1" ht="15" customHeight="1" hidden="1">
      <c r="A28" s="4"/>
      <c r="B28" s="37" t="s">
        <v>54</v>
      </c>
      <c r="C28" s="140"/>
      <c r="D28" s="17">
        <f t="shared" si="0"/>
        <v>0</v>
      </c>
      <c r="E28" s="29">
        <f t="shared" si="9"/>
        <v>0</v>
      </c>
      <c r="F28" s="132"/>
      <c r="G28" s="17">
        <f t="shared" si="2"/>
        <v>0</v>
      </c>
      <c r="H28" s="29">
        <f t="shared" si="7"/>
        <v>0</v>
      </c>
      <c r="I28" s="132"/>
      <c r="J28" s="17">
        <f t="shared" si="5"/>
        <v>0</v>
      </c>
      <c r="K28" s="18">
        <f t="shared" si="8"/>
        <v>0</v>
      </c>
    </row>
    <row r="29" spans="1:11" s="1" customFormat="1" ht="15" customHeight="1" hidden="1">
      <c r="A29" s="4"/>
      <c r="B29" s="35" t="s">
        <v>55</v>
      </c>
      <c r="C29" s="141"/>
      <c r="D29" s="11">
        <f t="shared" si="0"/>
        <v>0</v>
      </c>
      <c r="E29" s="30">
        <f t="shared" si="9"/>
        <v>0</v>
      </c>
      <c r="F29" s="126"/>
      <c r="G29" s="11">
        <f t="shared" si="2"/>
        <v>0</v>
      </c>
      <c r="H29" s="30">
        <f t="shared" si="7"/>
        <v>0</v>
      </c>
      <c r="I29" s="126"/>
      <c r="J29" s="11">
        <f t="shared" si="5"/>
        <v>0</v>
      </c>
      <c r="K29" s="12">
        <f t="shared" si="8"/>
        <v>0</v>
      </c>
    </row>
    <row r="30" spans="1:11" s="1" customFormat="1" ht="12.75" hidden="1">
      <c r="A30" s="4"/>
      <c r="B30" s="35" t="s">
        <v>56</v>
      </c>
      <c r="C30" s="141"/>
      <c r="D30" s="11">
        <f t="shared" si="0"/>
        <v>0</v>
      </c>
      <c r="E30" s="30">
        <f t="shared" si="9"/>
        <v>0</v>
      </c>
      <c r="F30" s="133"/>
      <c r="G30" s="11">
        <f t="shared" si="2"/>
        <v>0</v>
      </c>
      <c r="H30" s="30">
        <f t="shared" si="7"/>
        <v>0</v>
      </c>
      <c r="I30" s="126"/>
      <c r="J30" s="11">
        <f t="shared" si="5"/>
        <v>0</v>
      </c>
      <c r="K30" s="12">
        <f t="shared" si="8"/>
        <v>0</v>
      </c>
    </row>
    <row r="31" spans="1:11" s="1" customFormat="1" ht="18" customHeight="1" hidden="1" thickBot="1">
      <c r="A31" s="5"/>
      <c r="B31" s="35" t="s">
        <v>57</v>
      </c>
      <c r="C31" s="141"/>
      <c r="D31" s="11">
        <f t="shared" si="0"/>
        <v>0</v>
      </c>
      <c r="E31" s="30">
        <f t="shared" si="9"/>
        <v>0</v>
      </c>
      <c r="F31" s="130"/>
      <c r="G31" s="11">
        <f t="shared" si="2"/>
        <v>0</v>
      </c>
      <c r="H31" s="30">
        <f t="shared" si="7"/>
        <v>0</v>
      </c>
      <c r="I31" s="126"/>
      <c r="J31" s="11">
        <f t="shared" si="5"/>
        <v>0</v>
      </c>
      <c r="K31" s="12">
        <f t="shared" si="8"/>
        <v>0</v>
      </c>
    </row>
    <row r="32" spans="1:11" s="1" customFormat="1" ht="16.5" customHeight="1" hidden="1" thickBot="1">
      <c r="A32" s="93" t="s">
        <v>75</v>
      </c>
      <c r="B32" s="86" t="s">
        <v>61</v>
      </c>
      <c r="C32" s="142"/>
      <c r="D32" s="88">
        <f t="shared" si="0"/>
        <v>0</v>
      </c>
      <c r="E32" s="89">
        <f t="shared" si="9"/>
        <v>0</v>
      </c>
      <c r="F32" s="129"/>
      <c r="G32" s="88">
        <f t="shared" si="2"/>
        <v>0</v>
      </c>
      <c r="H32" s="89">
        <f t="shared" si="7"/>
        <v>0</v>
      </c>
      <c r="I32" s="139"/>
      <c r="J32" s="88">
        <f t="shared" si="5"/>
        <v>0</v>
      </c>
      <c r="K32" s="91">
        <f t="shared" si="8"/>
        <v>0</v>
      </c>
    </row>
    <row r="33" spans="1:11" s="1" customFormat="1" ht="26.25" hidden="1" thickBot="1">
      <c r="A33" s="93" t="s">
        <v>76</v>
      </c>
      <c r="B33" s="86" t="s">
        <v>62</v>
      </c>
      <c r="C33" s="142"/>
      <c r="D33" s="88">
        <f t="shared" si="0"/>
        <v>0</v>
      </c>
      <c r="E33" s="89">
        <f t="shared" si="9"/>
        <v>0</v>
      </c>
      <c r="F33" s="129"/>
      <c r="G33" s="88">
        <f t="shared" si="2"/>
        <v>0</v>
      </c>
      <c r="H33" s="89">
        <f t="shared" si="7"/>
        <v>0</v>
      </c>
      <c r="I33" s="139"/>
      <c r="J33" s="88">
        <f t="shared" si="5"/>
        <v>0</v>
      </c>
      <c r="K33" s="91">
        <f t="shared" si="8"/>
        <v>0</v>
      </c>
    </row>
    <row r="34" spans="1:11" s="6" customFormat="1" ht="21" customHeight="1" hidden="1" thickBot="1">
      <c r="A34" s="92" t="s">
        <v>19</v>
      </c>
      <c r="B34" s="86" t="s">
        <v>58</v>
      </c>
      <c r="C34" s="142"/>
      <c r="D34" s="88">
        <f t="shared" si="0"/>
        <v>0</v>
      </c>
      <c r="E34" s="89">
        <f t="shared" si="9"/>
        <v>0</v>
      </c>
      <c r="F34" s="129"/>
      <c r="G34" s="88">
        <f t="shared" si="2"/>
        <v>0</v>
      </c>
      <c r="H34" s="89">
        <f t="shared" si="7"/>
        <v>0</v>
      </c>
      <c r="I34" s="139"/>
      <c r="J34" s="88">
        <f t="shared" si="5"/>
        <v>0</v>
      </c>
      <c r="K34" s="91">
        <f t="shared" si="8"/>
        <v>0</v>
      </c>
    </row>
    <row r="35" spans="1:11" s="1" customFormat="1" ht="12.75" hidden="1">
      <c r="A35" s="4"/>
      <c r="B35" s="37" t="s">
        <v>59</v>
      </c>
      <c r="C35" s="140"/>
      <c r="D35" s="23">
        <f t="shared" si="0"/>
        <v>0</v>
      </c>
      <c r="E35" s="33">
        <f t="shared" si="9"/>
        <v>0</v>
      </c>
      <c r="F35" s="132"/>
      <c r="G35" s="23">
        <f t="shared" si="2"/>
        <v>0</v>
      </c>
      <c r="H35" s="33">
        <f t="shared" si="7"/>
        <v>0</v>
      </c>
      <c r="I35" s="132"/>
      <c r="J35" s="23">
        <f t="shared" si="5"/>
        <v>0</v>
      </c>
      <c r="K35" s="24">
        <f t="shared" si="8"/>
        <v>0</v>
      </c>
    </row>
    <row r="36" spans="1:11" s="1" customFormat="1" ht="13.5" customHeight="1" hidden="1">
      <c r="A36" s="4"/>
      <c r="B36" s="40" t="s">
        <v>31</v>
      </c>
      <c r="C36" s="141"/>
      <c r="D36" s="25">
        <f t="shared" si="0"/>
        <v>0</v>
      </c>
      <c r="E36" s="34">
        <f t="shared" si="9"/>
        <v>0</v>
      </c>
      <c r="F36" s="126"/>
      <c r="G36" s="25">
        <f t="shared" si="2"/>
        <v>0</v>
      </c>
      <c r="H36" s="34">
        <f t="shared" si="7"/>
        <v>0</v>
      </c>
      <c r="I36" s="126"/>
      <c r="J36" s="25">
        <f t="shared" si="5"/>
        <v>0</v>
      </c>
      <c r="K36" s="26">
        <f t="shared" si="8"/>
        <v>0</v>
      </c>
    </row>
    <row r="37" spans="1:11" s="1" customFormat="1" ht="12" customHeight="1" hidden="1" thickBot="1">
      <c r="A37" s="15"/>
      <c r="B37" s="35" t="s">
        <v>84</v>
      </c>
      <c r="C37" s="141"/>
      <c r="D37" s="25">
        <f aca="true" t="shared" si="10" ref="D37:D61">C37*1000/$D$2</f>
        <v>0</v>
      </c>
      <c r="E37" s="34">
        <f t="shared" si="9"/>
        <v>0</v>
      </c>
      <c r="F37" s="134"/>
      <c r="G37" s="25">
        <f aca="true" t="shared" si="11" ref="G37:G61">F37*1000/$G$2</f>
        <v>0</v>
      </c>
      <c r="H37" s="34">
        <f t="shared" si="7"/>
        <v>0</v>
      </c>
      <c r="I37" s="126"/>
      <c r="J37" s="25">
        <f aca="true" t="shared" si="12" ref="J37:J61">I37*1000/$J$2</f>
        <v>0</v>
      </c>
      <c r="K37" s="26">
        <f t="shared" si="8"/>
        <v>0</v>
      </c>
    </row>
    <row r="38" spans="1:11" s="6" customFormat="1" ht="21" customHeight="1" hidden="1" thickBot="1">
      <c r="A38" s="92" t="s">
        <v>20</v>
      </c>
      <c r="B38" s="86" t="s">
        <v>32</v>
      </c>
      <c r="C38" s="142"/>
      <c r="D38" s="88">
        <f t="shared" si="10"/>
        <v>0</v>
      </c>
      <c r="E38" s="89">
        <f t="shared" si="9"/>
        <v>0</v>
      </c>
      <c r="F38" s="129"/>
      <c r="G38" s="88">
        <f t="shared" si="11"/>
        <v>0</v>
      </c>
      <c r="H38" s="89">
        <f t="shared" si="7"/>
        <v>0</v>
      </c>
      <c r="I38" s="139"/>
      <c r="J38" s="88">
        <f t="shared" si="12"/>
        <v>0</v>
      </c>
      <c r="K38" s="107">
        <f t="shared" si="8"/>
        <v>0</v>
      </c>
    </row>
    <row r="39" spans="1:11" s="1" customFormat="1" ht="12.75" hidden="1">
      <c r="A39" s="4"/>
      <c r="B39" s="37" t="s">
        <v>60</v>
      </c>
      <c r="C39" s="140"/>
      <c r="D39" s="17">
        <f t="shared" si="10"/>
        <v>0</v>
      </c>
      <c r="E39" s="29">
        <f t="shared" si="9"/>
        <v>0</v>
      </c>
      <c r="F39" s="132"/>
      <c r="G39" s="17">
        <f t="shared" si="11"/>
        <v>0</v>
      </c>
      <c r="H39" s="29">
        <f t="shared" si="7"/>
        <v>0</v>
      </c>
      <c r="I39" s="132"/>
      <c r="J39" s="17">
        <f t="shared" si="12"/>
        <v>0</v>
      </c>
      <c r="K39" s="18">
        <f t="shared" si="8"/>
        <v>0</v>
      </c>
    </row>
    <row r="40" spans="1:11" s="1" customFormat="1" ht="12.75" hidden="1">
      <c r="A40" s="4"/>
      <c r="B40" s="35" t="s">
        <v>34</v>
      </c>
      <c r="C40" s="141"/>
      <c r="D40" s="11">
        <f t="shared" si="10"/>
        <v>0</v>
      </c>
      <c r="E40" s="30">
        <f t="shared" si="9"/>
        <v>0</v>
      </c>
      <c r="F40" s="126"/>
      <c r="G40" s="11">
        <f t="shared" si="11"/>
        <v>0</v>
      </c>
      <c r="H40" s="30">
        <f t="shared" si="7"/>
        <v>0</v>
      </c>
      <c r="I40" s="126"/>
      <c r="J40" s="11">
        <f t="shared" si="12"/>
        <v>0</v>
      </c>
      <c r="K40" s="12">
        <f t="shared" si="8"/>
        <v>0</v>
      </c>
    </row>
    <row r="41" spans="1:11" s="1" customFormat="1" ht="12.75" hidden="1">
      <c r="A41" s="4"/>
      <c r="B41" s="35" t="s">
        <v>25</v>
      </c>
      <c r="C41" s="141"/>
      <c r="D41" s="11">
        <f t="shared" si="10"/>
        <v>0</v>
      </c>
      <c r="E41" s="30">
        <f t="shared" si="9"/>
        <v>0</v>
      </c>
      <c r="F41" s="126"/>
      <c r="G41" s="11">
        <f t="shared" si="11"/>
        <v>0</v>
      </c>
      <c r="H41" s="30">
        <f t="shared" si="7"/>
        <v>0</v>
      </c>
      <c r="I41" s="126"/>
      <c r="J41" s="11">
        <f t="shared" si="12"/>
        <v>0</v>
      </c>
      <c r="K41" s="12">
        <f t="shared" si="8"/>
        <v>0</v>
      </c>
    </row>
    <row r="42" spans="1:11" s="1" customFormat="1" ht="13.5" hidden="1" thickBot="1">
      <c r="A42" s="5"/>
      <c r="B42" s="35" t="s">
        <v>35</v>
      </c>
      <c r="C42" s="141"/>
      <c r="D42" s="11">
        <f t="shared" si="10"/>
        <v>0</v>
      </c>
      <c r="E42" s="30">
        <f t="shared" si="9"/>
        <v>0</v>
      </c>
      <c r="F42" s="127"/>
      <c r="G42" s="11">
        <f t="shared" si="11"/>
        <v>0</v>
      </c>
      <c r="H42" s="30">
        <f t="shared" si="7"/>
        <v>0</v>
      </c>
      <c r="I42" s="126"/>
      <c r="J42" s="11">
        <f t="shared" si="12"/>
        <v>0</v>
      </c>
      <c r="K42" s="12">
        <f t="shared" si="8"/>
        <v>0</v>
      </c>
    </row>
    <row r="43" spans="1:11" s="6" customFormat="1" ht="23.25" customHeight="1" hidden="1" thickBot="1">
      <c r="A43" s="92" t="s">
        <v>21</v>
      </c>
      <c r="B43" s="86" t="s">
        <v>64</v>
      </c>
      <c r="C43" s="142"/>
      <c r="D43" s="88">
        <f t="shared" si="10"/>
        <v>0</v>
      </c>
      <c r="E43" s="89">
        <f t="shared" si="9"/>
        <v>0</v>
      </c>
      <c r="F43" s="129"/>
      <c r="G43" s="88">
        <f t="shared" si="11"/>
        <v>0</v>
      </c>
      <c r="H43" s="89">
        <f t="shared" si="7"/>
        <v>0</v>
      </c>
      <c r="I43" s="139"/>
      <c r="J43" s="88">
        <f t="shared" si="12"/>
        <v>0</v>
      </c>
      <c r="K43" s="107">
        <f t="shared" si="8"/>
        <v>0</v>
      </c>
    </row>
    <row r="44" spans="1:11" s="1" customFormat="1" ht="33.75" customHeight="1" hidden="1" thickBot="1">
      <c r="A44" s="9"/>
      <c r="B44" s="155" t="s">
        <v>81</v>
      </c>
      <c r="C44" s="140"/>
      <c r="D44" s="17">
        <f t="shared" si="10"/>
        <v>0</v>
      </c>
      <c r="E44" s="29">
        <f t="shared" si="9"/>
        <v>0</v>
      </c>
      <c r="F44" s="137"/>
      <c r="G44" s="17">
        <f t="shared" si="11"/>
        <v>0</v>
      </c>
      <c r="H44" s="29">
        <f t="shared" si="7"/>
        <v>0</v>
      </c>
      <c r="I44" s="132"/>
      <c r="J44" s="17">
        <f t="shared" si="12"/>
        <v>0</v>
      </c>
      <c r="K44" s="18">
        <f t="shared" si="8"/>
        <v>0</v>
      </c>
    </row>
    <row r="45" spans="1:11" s="1" customFormat="1" ht="16.5" customHeight="1" hidden="1" thickBot="1">
      <c r="A45" s="4"/>
      <c r="B45" s="153" t="s">
        <v>79</v>
      </c>
      <c r="C45" s="141"/>
      <c r="D45" s="11">
        <f t="shared" si="10"/>
        <v>0</v>
      </c>
      <c r="E45" s="30">
        <f t="shared" si="9"/>
        <v>0</v>
      </c>
      <c r="F45" s="135"/>
      <c r="G45" s="11">
        <f t="shared" si="11"/>
        <v>0</v>
      </c>
      <c r="H45" s="30">
        <f t="shared" si="7"/>
        <v>0</v>
      </c>
      <c r="I45" s="126"/>
      <c r="J45" s="11">
        <f t="shared" si="12"/>
        <v>0</v>
      </c>
      <c r="K45" s="12">
        <f t="shared" si="8"/>
        <v>0</v>
      </c>
    </row>
    <row r="46" spans="1:11" s="1" customFormat="1" ht="18" customHeight="1" hidden="1" thickBot="1">
      <c r="A46" s="93" t="s">
        <v>77</v>
      </c>
      <c r="B46" s="86" t="s">
        <v>63</v>
      </c>
      <c r="C46" s="142"/>
      <c r="D46" s="88">
        <f t="shared" si="10"/>
        <v>0</v>
      </c>
      <c r="E46" s="89">
        <f t="shared" si="9"/>
        <v>0</v>
      </c>
      <c r="F46" s="129"/>
      <c r="G46" s="88">
        <f t="shared" si="11"/>
        <v>0</v>
      </c>
      <c r="H46" s="89">
        <f t="shared" si="7"/>
        <v>0</v>
      </c>
      <c r="I46" s="139"/>
      <c r="J46" s="88">
        <f t="shared" si="12"/>
        <v>0</v>
      </c>
      <c r="K46" s="91">
        <f t="shared" si="8"/>
        <v>0</v>
      </c>
    </row>
    <row r="47" spans="1:11" s="6" customFormat="1" ht="21" customHeight="1" hidden="1" thickBot="1">
      <c r="A47" s="93" t="s">
        <v>29</v>
      </c>
      <c r="B47" s="86" t="s">
        <v>65</v>
      </c>
      <c r="C47" s="142"/>
      <c r="D47" s="88">
        <f t="shared" si="10"/>
        <v>0</v>
      </c>
      <c r="E47" s="89">
        <f t="shared" si="9"/>
        <v>0</v>
      </c>
      <c r="F47" s="129"/>
      <c r="G47" s="88">
        <f t="shared" si="11"/>
        <v>0</v>
      </c>
      <c r="H47" s="89">
        <f t="shared" si="7"/>
        <v>0</v>
      </c>
      <c r="I47" s="139"/>
      <c r="J47" s="88">
        <f t="shared" si="12"/>
        <v>0</v>
      </c>
      <c r="K47" s="91">
        <f t="shared" si="8"/>
        <v>0</v>
      </c>
    </row>
    <row r="48" spans="1:11" s="6" customFormat="1" ht="19.5" customHeight="1" hidden="1" thickBot="1">
      <c r="A48" s="92" t="s">
        <v>30</v>
      </c>
      <c r="B48" s="86" t="s">
        <v>66</v>
      </c>
      <c r="C48" s="142"/>
      <c r="D48" s="88">
        <f t="shared" si="10"/>
        <v>0</v>
      </c>
      <c r="E48" s="89">
        <f t="shared" si="9"/>
        <v>0</v>
      </c>
      <c r="F48" s="129"/>
      <c r="G48" s="88">
        <f t="shared" si="11"/>
        <v>0</v>
      </c>
      <c r="H48" s="89">
        <f t="shared" si="7"/>
        <v>0</v>
      </c>
      <c r="I48" s="139"/>
      <c r="J48" s="88">
        <f t="shared" si="12"/>
        <v>0</v>
      </c>
      <c r="K48" s="91">
        <f t="shared" si="8"/>
        <v>0</v>
      </c>
    </row>
    <row r="49" spans="1:11" s="1" customFormat="1" ht="17.25" customHeight="1" hidden="1">
      <c r="A49" s="4"/>
      <c r="B49" s="37" t="s">
        <v>67</v>
      </c>
      <c r="C49" s="140"/>
      <c r="D49" s="17">
        <f t="shared" si="10"/>
        <v>0</v>
      </c>
      <c r="E49" s="29">
        <f t="shared" si="9"/>
        <v>0</v>
      </c>
      <c r="F49" s="132"/>
      <c r="G49" s="17">
        <f t="shared" si="11"/>
        <v>0</v>
      </c>
      <c r="H49" s="29">
        <f t="shared" si="7"/>
        <v>0</v>
      </c>
      <c r="I49" s="132"/>
      <c r="J49" s="17">
        <f t="shared" si="12"/>
        <v>0</v>
      </c>
      <c r="K49" s="18">
        <f t="shared" si="8"/>
        <v>0</v>
      </c>
    </row>
    <row r="50" spans="1:11" s="1" customFormat="1" ht="12.75" hidden="1">
      <c r="A50" s="4"/>
      <c r="B50" s="35" t="s">
        <v>71</v>
      </c>
      <c r="C50" s="141"/>
      <c r="D50" s="11">
        <f t="shared" si="10"/>
        <v>0</v>
      </c>
      <c r="E50" s="30">
        <f t="shared" si="9"/>
        <v>0</v>
      </c>
      <c r="F50" s="126"/>
      <c r="G50" s="11">
        <f t="shared" si="11"/>
        <v>0</v>
      </c>
      <c r="H50" s="30">
        <f t="shared" si="7"/>
        <v>0</v>
      </c>
      <c r="I50" s="126"/>
      <c r="J50" s="11">
        <f t="shared" si="12"/>
        <v>0</v>
      </c>
      <c r="K50" s="12">
        <f t="shared" si="8"/>
        <v>0</v>
      </c>
    </row>
    <row r="51" spans="1:11" s="1" customFormat="1" ht="15.75" customHeight="1" hidden="1">
      <c r="A51" s="4"/>
      <c r="B51" s="35" t="s">
        <v>68</v>
      </c>
      <c r="C51" s="141"/>
      <c r="D51" s="11">
        <f t="shared" si="10"/>
        <v>0</v>
      </c>
      <c r="E51" s="30">
        <f t="shared" si="9"/>
        <v>0</v>
      </c>
      <c r="F51" s="126"/>
      <c r="G51" s="11">
        <f t="shared" si="11"/>
        <v>0</v>
      </c>
      <c r="H51" s="30">
        <f t="shared" si="7"/>
        <v>0</v>
      </c>
      <c r="I51" s="126"/>
      <c r="J51" s="11">
        <f t="shared" si="12"/>
        <v>0</v>
      </c>
      <c r="K51" s="12">
        <f t="shared" si="8"/>
        <v>0</v>
      </c>
    </row>
    <row r="52" spans="1:11" s="1" customFormat="1" ht="12.75" hidden="1">
      <c r="A52" s="4"/>
      <c r="B52" s="35" t="s">
        <v>72</v>
      </c>
      <c r="C52" s="141"/>
      <c r="D52" s="11">
        <f t="shared" si="10"/>
        <v>0</v>
      </c>
      <c r="E52" s="30">
        <f t="shared" si="9"/>
        <v>0</v>
      </c>
      <c r="F52" s="126"/>
      <c r="G52" s="11">
        <f t="shared" si="11"/>
        <v>0</v>
      </c>
      <c r="H52" s="30">
        <f t="shared" si="7"/>
        <v>0</v>
      </c>
      <c r="I52" s="126"/>
      <c r="J52" s="11">
        <f t="shared" si="12"/>
        <v>0</v>
      </c>
      <c r="K52" s="12">
        <f t="shared" si="8"/>
        <v>0</v>
      </c>
    </row>
    <row r="53" spans="1:11" s="1" customFormat="1" ht="16.5" customHeight="1" hidden="1">
      <c r="A53" s="4"/>
      <c r="B53" s="35" t="s">
        <v>69</v>
      </c>
      <c r="C53" s="141"/>
      <c r="D53" s="11">
        <f t="shared" si="10"/>
        <v>0</v>
      </c>
      <c r="E53" s="30">
        <f t="shared" si="9"/>
        <v>0</v>
      </c>
      <c r="F53" s="126"/>
      <c r="G53" s="11">
        <f t="shared" si="11"/>
        <v>0</v>
      </c>
      <c r="H53" s="30">
        <f t="shared" si="7"/>
        <v>0</v>
      </c>
      <c r="I53" s="126"/>
      <c r="J53" s="11">
        <f t="shared" si="12"/>
        <v>0</v>
      </c>
      <c r="K53" s="12">
        <f t="shared" si="8"/>
        <v>0</v>
      </c>
    </row>
    <row r="54" spans="1:11" s="1" customFormat="1" ht="12" customHeight="1" hidden="1">
      <c r="A54" s="4"/>
      <c r="B54" s="35" t="s">
        <v>73</v>
      </c>
      <c r="C54" s="141"/>
      <c r="D54" s="11">
        <f t="shared" si="10"/>
        <v>0</v>
      </c>
      <c r="E54" s="30">
        <f t="shared" si="9"/>
        <v>0</v>
      </c>
      <c r="F54" s="126"/>
      <c r="G54" s="11">
        <f t="shared" si="11"/>
        <v>0</v>
      </c>
      <c r="H54" s="30">
        <f t="shared" si="7"/>
        <v>0</v>
      </c>
      <c r="I54" s="126"/>
      <c r="J54" s="11">
        <f t="shared" si="12"/>
        <v>0</v>
      </c>
      <c r="K54" s="12">
        <f t="shared" si="8"/>
        <v>0</v>
      </c>
    </row>
    <row r="55" spans="1:11" s="1" customFormat="1" ht="16.5" customHeight="1" hidden="1">
      <c r="A55" s="4"/>
      <c r="B55" s="35" t="s">
        <v>70</v>
      </c>
      <c r="C55" s="141"/>
      <c r="D55" s="11">
        <f t="shared" si="10"/>
        <v>0</v>
      </c>
      <c r="E55" s="30">
        <f t="shared" si="9"/>
        <v>0</v>
      </c>
      <c r="F55" s="126"/>
      <c r="G55" s="11">
        <f t="shared" si="11"/>
        <v>0</v>
      </c>
      <c r="H55" s="30">
        <f t="shared" si="7"/>
        <v>0</v>
      </c>
      <c r="I55" s="126"/>
      <c r="J55" s="11">
        <f t="shared" si="12"/>
        <v>0</v>
      </c>
      <c r="K55" s="12">
        <f t="shared" si="8"/>
        <v>0</v>
      </c>
    </row>
    <row r="56" spans="1:11" s="1" customFormat="1" ht="12.75" hidden="1">
      <c r="A56" s="4"/>
      <c r="B56" s="35" t="s">
        <v>74</v>
      </c>
      <c r="C56" s="141"/>
      <c r="D56" s="11">
        <f t="shared" si="10"/>
        <v>0</v>
      </c>
      <c r="E56" s="30">
        <f t="shared" si="9"/>
        <v>0</v>
      </c>
      <c r="F56" s="126"/>
      <c r="G56" s="11">
        <f t="shared" si="11"/>
        <v>0</v>
      </c>
      <c r="H56" s="30">
        <f t="shared" si="7"/>
        <v>0</v>
      </c>
      <c r="I56" s="126"/>
      <c r="J56" s="11">
        <f t="shared" si="12"/>
        <v>0</v>
      </c>
      <c r="K56" s="12">
        <f t="shared" si="8"/>
        <v>0</v>
      </c>
    </row>
    <row r="57" spans="1:11" s="1" customFormat="1" ht="13.5" hidden="1" thickBot="1">
      <c r="A57" s="4"/>
      <c r="B57" s="35" t="s">
        <v>33</v>
      </c>
      <c r="C57" s="146"/>
      <c r="D57" s="11">
        <f t="shared" si="10"/>
        <v>0</v>
      </c>
      <c r="E57" s="30">
        <f t="shared" si="9"/>
        <v>0</v>
      </c>
      <c r="F57" s="133"/>
      <c r="G57" s="11">
        <f t="shared" si="11"/>
        <v>0</v>
      </c>
      <c r="H57" s="30">
        <f t="shared" si="7"/>
        <v>0</v>
      </c>
      <c r="I57" s="126"/>
      <c r="J57" s="11">
        <f t="shared" si="12"/>
        <v>0</v>
      </c>
      <c r="K57" s="12">
        <f t="shared" si="8"/>
        <v>0</v>
      </c>
    </row>
    <row r="58" spans="1:11" s="6" customFormat="1" ht="21" customHeight="1" thickBot="1">
      <c r="A58" s="93" t="s">
        <v>90</v>
      </c>
      <c r="B58" s="86" t="s">
        <v>89</v>
      </c>
      <c r="C58" s="87"/>
      <c r="D58" s="88">
        <f t="shared" si="10"/>
        <v>0</v>
      </c>
      <c r="E58" s="89">
        <f t="shared" si="9"/>
        <v>0</v>
      </c>
      <c r="F58" s="78"/>
      <c r="G58" s="88">
        <f t="shared" si="11"/>
        <v>0</v>
      </c>
      <c r="H58" s="89">
        <f t="shared" si="7"/>
        <v>0</v>
      </c>
      <c r="I58" s="139"/>
      <c r="J58" s="88">
        <f t="shared" si="12"/>
        <v>0</v>
      </c>
      <c r="K58" s="91">
        <f t="shared" si="8"/>
        <v>0</v>
      </c>
    </row>
    <row r="59" spans="1:11" s="1" customFormat="1" ht="12.75">
      <c r="A59" s="4"/>
      <c r="B59" s="37" t="s">
        <v>91</v>
      </c>
      <c r="C59" s="109"/>
      <c r="D59" s="17">
        <f t="shared" si="10"/>
        <v>0</v>
      </c>
      <c r="E59" s="29">
        <f t="shared" si="9"/>
        <v>0</v>
      </c>
      <c r="F59" s="81"/>
      <c r="G59" s="17">
        <f t="shared" si="11"/>
        <v>0</v>
      </c>
      <c r="H59" s="29">
        <f t="shared" si="7"/>
        <v>0</v>
      </c>
      <c r="I59" s="132"/>
      <c r="J59" s="17">
        <f t="shared" si="12"/>
        <v>0</v>
      </c>
      <c r="K59" s="18">
        <f t="shared" si="8"/>
        <v>0</v>
      </c>
    </row>
    <row r="60" spans="1:11" s="1" customFormat="1" ht="13.5" thickBot="1">
      <c r="A60" s="22"/>
      <c r="B60" s="227" t="s">
        <v>92</v>
      </c>
      <c r="C60" s="113"/>
      <c r="D60" s="17">
        <f t="shared" si="10"/>
        <v>0</v>
      </c>
      <c r="E60" s="29">
        <f t="shared" si="9"/>
        <v>0</v>
      </c>
      <c r="F60" s="81">
        <f>I60-C60</f>
        <v>0</v>
      </c>
      <c r="G60" s="17">
        <f t="shared" si="11"/>
        <v>0</v>
      </c>
      <c r="H60" s="29">
        <f t="shared" si="7"/>
        <v>0</v>
      </c>
      <c r="I60" s="132"/>
      <c r="J60" s="17">
        <f t="shared" si="12"/>
        <v>0</v>
      </c>
      <c r="K60" s="18">
        <f t="shared" si="8"/>
        <v>0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0</v>
      </c>
      <c r="D61" s="204">
        <f t="shared" si="10"/>
        <v>0</v>
      </c>
      <c r="E61" s="89"/>
      <c r="F61" s="139">
        <f>F48+F47+F46+F43+F38+F34+F33+F32+F27+F22+F18+F17+F16+F14+F13+F11+F10+F8+F5+F58</f>
        <v>367</v>
      </c>
      <c r="G61" s="204">
        <f t="shared" si="11"/>
        <v>1.9054838475197557</v>
      </c>
      <c r="H61" s="89"/>
      <c r="I61" s="139">
        <v>367</v>
      </c>
      <c r="J61" s="204">
        <f t="shared" si="12"/>
        <v>1.6117981870564262</v>
      </c>
      <c r="K61" s="91"/>
    </row>
  </sheetData>
  <sheetProtection/>
  <mergeCells count="3"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K61"/>
  <sheetViews>
    <sheetView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F14" sqref="F14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0" t="s">
        <v>98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20.25" customHeight="1" thickBot="1">
      <c r="A2" s="20"/>
      <c r="B2" s="21"/>
      <c r="C2" s="2"/>
      <c r="D2" s="224">
        <v>35094</v>
      </c>
      <c r="E2" s="225"/>
      <c r="F2" s="225"/>
      <c r="G2" s="224">
        <v>192602</v>
      </c>
      <c r="H2" s="2"/>
      <c r="I2" s="2"/>
      <c r="J2" s="224">
        <f>G2+D2</f>
        <v>227696</v>
      </c>
      <c r="K2" s="2"/>
    </row>
    <row r="3" spans="1:11" ht="12.75">
      <c r="A3" s="232" t="s">
        <v>24</v>
      </c>
      <c r="B3" s="234" t="s">
        <v>5</v>
      </c>
      <c r="C3" s="124" t="s">
        <v>1</v>
      </c>
      <c r="D3" s="123"/>
      <c r="E3" s="123"/>
      <c r="F3" s="124" t="s">
        <v>2</v>
      </c>
      <c r="G3" s="123"/>
      <c r="H3" s="123"/>
      <c r="I3" s="124" t="s">
        <v>3</v>
      </c>
      <c r="J3" s="123"/>
      <c r="K3" s="125"/>
    </row>
    <row r="4" spans="1:11" ht="33.75" customHeight="1" thickBot="1">
      <c r="A4" s="244"/>
      <c r="B4" s="235"/>
      <c r="C4" s="120" t="s">
        <v>6</v>
      </c>
      <c r="D4" s="118" t="s">
        <v>7</v>
      </c>
      <c r="E4" s="119" t="s">
        <v>8</v>
      </c>
      <c r="F4" s="120" t="s">
        <v>6</v>
      </c>
      <c r="G4" s="118" t="s">
        <v>7</v>
      </c>
      <c r="H4" s="119" t="s">
        <v>8</v>
      </c>
      <c r="I4" s="120" t="s">
        <v>6</v>
      </c>
      <c r="J4" s="118" t="s">
        <v>7</v>
      </c>
      <c r="K4" s="121" t="s">
        <v>8</v>
      </c>
    </row>
    <row r="5" spans="1:11" ht="16.5" customHeight="1" hidden="1" thickBot="1">
      <c r="A5" s="84" t="s">
        <v>9</v>
      </c>
      <c r="B5" s="148" t="s">
        <v>26</v>
      </c>
      <c r="C5" s="139"/>
      <c r="D5" s="88">
        <f aca="true" t="shared" si="0" ref="D5:D36">C5*1000/$D$2</f>
        <v>0</v>
      </c>
      <c r="E5" s="89">
        <f aca="true" t="shared" si="1" ref="E5:E36">IF(C$58=0,0,C5*100/C$58)</f>
        <v>0</v>
      </c>
      <c r="F5" s="129"/>
      <c r="G5" s="88">
        <f aca="true" t="shared" si="2" ref="G5:G36">F5*1000/$G$2</f>
        <v>0</v>
      </c>
      <c r="H5" s="89" t="e">
        <f aca="true" t="shared" si="3" ref="H5:H12">F5*100/F$58</f>
        <v>#DIV/0!</v>
      </c>
      <c r="I5" s="139">
        <f aca="true" t="shared" si="4" ref="I5:I36">SUM(C5,F5)</f>
        <v>0</v>
      </c>
      <c r="J5" s="88">
        <f aca="true" t="shared" si="5" ref="J5:J36">I5*1000/$J$2</f>
        <v>0</v>
      </c>
      <c r="K5" s="91" t="e">
        <f aca="true" t="shared" si="6" ref="K5:K12">I5*100/I$58</f>
        <v>#DIV/0!</v>
      </c>
    </row>
    <row r="6" spans="1:11" s="1" customFormat="1" ht="12.75" customHeight="1" hidden="1">
      <c r="A6" s="4"/>
      <c r="B6" s="37" t="s">
        <v>36</v>
      </c>
      <c r="C6" s="140"/>
      <c r="D6" s="17">
        <f t="shared" si="0"/>
        <v>0</v>
      </c>
      <c r="E6" s="29">
        <f t="shared" si="1"/>
        <v>0</v>
      </c>
      <c r="F6" s="132"/>
      <c r="G6" s="17">
        <f t="shared" si="2"/>
        <v>0</v>
      </c>
      <c r="H6" s="29" t="e">
        <f t="shared" si="3"/>
        <v>#DIV/0!</v>
      </c>
      <c r="I6" s="132">
        <f t="shared" si="4"/>
        <v>0</v>
      </c>
      <c r="J6" s="17">
        <f t="shared" si="5"/>
        <v>0</v>
      </c>
      <c r="K6" s="18" t="e">
        <f t="shared" si="6"/>
        <v>#DIV/0!</v>
      </c>
    </row>
    <row r="7" spans="1:11" s="1" customFormat="1" ht="14.25" customHeight="1" hidden="1" thickBot="1">
      <c r="A7" s="4"/>
      <c r="B7" s="36" t="s">
        <v>37</v>
      </c>
      <c r="C7" s="141"/>
      <c r="D7" s="11">
        <f t="shared" si="0"/>
        <v>0</v>
      </c>
      <c r="E7" s="30">
        <f t="shared" si="1"/>
        <v>0</v>
      </c>
      <c r="F7" s="127"/>
      <c r="G7" s="13">
        <f t="shared" si="2"/>
        <v>0</v>
      </c>
      <c r="H7" s="32" t="e">
        <f t="shared" si="3"/>
        <v>#DIV/0!</v>
      </c>
      <c r="I7" s="134">
        <f t="shared" si="4"/>
        <v>0</v>
      </c>
      <c r="J7" s="13">
        <f t="shared" si="5"/>
        <v>0</v>
      </c>
      <c r="K7" s="12" t="e">
        <f t="shared" si="6"/>
        <v>#DIV/0!</v>
      </c>
    </row>
    <row r="8" spans="1:11" ht="13.5" customHeight="1" hidden="1" thickBot="1">
      <c r="A8" s="84" t="s">
        <v>10</v>
      </c>
      <c r="B8" s="94" t="s">
        <v>38</v>
      </c>
      <c r="C8" s="142"/>
      <c r="D8" s="88">
        <f t="shared" si="0"/>
        <v>0</v>
      </c>
      <c r="E8" s="89">
        <f t="shared" si="1"/>
        <v>0</v>
      </c>
      <c r="F8" s="129"/>
      <c r="G8" s="88">
        <f t="shared" si="2"/>
        <v>0</v>
      </c>
      <c r="H8" s="89" t="e">
        <f t="shared" si="3"/>
        <v>#DIV/0!</v>
      </c>
      <c r="I8" s="139">
        <f t="shared" si="4"/>
        <v>0</v>
      </c>
      <c r="J8" s="88">
        <f t="shared" si="5"/>
        <v>0</v>
      </c>
      <c r="K8" s="91" t="e">
        <f t="shared" si="6"/>
        <v>#DIV/0!</v>
      </c>
    </row>
    <row r="9" spans="1:11" s="1" customFormat="1" ht="15" customHeight="1" hidden="1" thickBot="1">
      <c r="A9" s="15"/>
      <c r="B9" s="37" t="s">
        <v>39</v>
      </c>
      <c r="C9" s="140"/>
      <c r="D9" s="17">
        <f t="shared" si="0"/>
        <v>0</v>
      </c>
      <c r="E9" s="29">
        <f t="shared" si="1"/>
        <v>0</v>
      </c>
      <c r="F9" s="127"/>
      <c r="G9" s="17">
        <f t="shared" si="2"/>
        <v>0</v>
      </c>
      <c r="H9" s="29" t="e">
        <f t="shared" si="3"/>
        <v>#DIV/0!</v>
      </c>
      <c r="I9" s="132">
        <f t="shared" si="4"/>
        <v>0</v>
      </c>
      <c r="J9" s="17">
        <f t="shared" si="5"/>
        <v>0</v>
      </c>
      <c r="K9" s="18" t="e">
        <f t="shared" si="6"/>
        <v>#DIV/0!</v>
      </c>
    </row>
    <row r="10" spans="1:11" s="6" customFormat="1" ht="15.75" customHeight="1" hidden="1" thickBot="1">
      <c r="A10" s="85" t="s">
        <v>11</v>
      </c>
      <c r="B10" s="86" t="s">
        <v>40</v>
      </c>
      <c r="C10" s="142"/>
      <c r="D10" s="88">
        <f t="shared" si="0"/>
        <v>0</v>
      </c>
      <c r="E10" s="89">
        <f t="shared" si="1"/>
        <v>0</v>
      </c>
      <c r="F10" s="129"/>
      <c r="G10" s="88">
        <f t="shared" si="2"/>
        <v>0</v>
      </c>
      <c r="H10" s="89" t="e">
        <f t="shared" si="3"/>
        <v>#DIV/0!</v>
      </c>
      <c r="I10" s="139">
        <f t="shared" si="4"/>
        <v>0</v>
      </c>
      <c r="J10" s="88">
        <f t="shared" si="5"/>
        <v>0</v>
      </c>
      <c r="K10" s="91" t="e">
        <f t="shared" si="6"/>
        <v>#DIV/0!</v>
      </c>
    </row>
    <row r="11" spans="1:11" s="6" customFormat="1" ht="30" customHeight="1" hidden="1" thickBot="1">
      <c r="A11" s="92" t="s">
        <v>12</v>
      </c>
      <c r="B11" s="86" t="s">
        <v>41</v>
      </c>
      <c r="C11" s="142"/>
      <c r="D11" s="88">
        <f t="shared" si="0"/>
        <v>0</v>
      </c>
      <c r="E11" s="89">
        <f t="shared" si="1"/>
        <v>0</v>
      </c>
      <c r="F11" s="129"/>
      <c r="G11" s="88">
        <f t="shared" si="2"/>
        <v>0</v>
      </c>
      <c r="H11" s="89" t="e">
        <f t="shared" si="3"/>
        <v>#DIV/0!</v>
      </c>
      <c r="I11" s="139">
        <f t="shared" si="4"/>
        <v>0</v>
      </c>
      <c r="J11" s="88">
        <f t="shared" si="5"/>
        <v>0</v>
      </c>
      <c r="K11" s="91" t="e">
        <f t="shared" si="6"/>
        <v>#DIV/0!</v>
      </c>
    </row>
    <row r="12" spans="1:11" s="6" customFormat="1" ht="16.5" customHeight="1" hidden="1" thickBot="1">
      <c r="A12" s="16"/>
      <c r="B12" s="38" t="s">
        <v>78</v>
      </c>
      <c r="C12" s="143"/>
      <c r="D12" s="27">
        <f t="shared" si="0"/>
        <v>0</v>
      </c>
      <c r="E12" s="31">
        <f t="shared" si="1"/>
        <v>0</v>
      </c>
      <c r="F12" s="127"/>
      <c r="G12" s="27">
        <f t="shared" si="2"/>
        <v>0</v>
      </c>
      <c r="H12" s="31" t="e">
        <f t="shared" si="3"/>
        <v>#DIV/0!</v>
      </c>
      <c r="I12" s="127">
        <f t="shared" si="4"/>
        <v>0</v>
      </c>
      <c r="J12" s="27">
        <f t="shared" si="5"/>
        <v>0</v>
      </c>
      <c r="K12" s="28" t="e">
        <f t="shared" si="6"/>
        <v>#DIV/0!</v>
      </c>
    </row>
    <row r="13" spans="1:11" s="6" customFormat="1" ht="15" customHeight="1" thickBot="1">
      <c r="A13" s="93" t="s">
        <v>13</v>
      </c>
      <c r="B13" s="94" t="s">
        <v>42</v>
      </c>
      <c r="C13" s="156"/>
      <c r="D13" s="96">
        <f t="shared" si="0"/>
        <v>0</v>
      </c>
      <c r="E13" s="97">
        <f t="shared" si="1"/>
        <v>0</v>
      </c>
      <c r="F13" s="129">
        <v>1074</v>
      </c>
      <c r="G13" s="96">
        <f t="shared" si="2"/>
        <v>5.576266082387514</v>
      </c>
      <c r="H13" s="97">
        <f>IF(F$61=0,0,F13*100/F$61)</f>
        <v>100</v>
      </c>
      <c r="I13" s="157">
        <f t="shared" si="4"/>
        <v>1074</v>
      </c>
      <c r="J13" s="96">
        <f t="shared" si="5"/>
        <v>4.716815402993465</v>
      </c>
      <c r="K13" s="98">
        <f aca="true" t="shared" si="7" ref="K13:K60">IF(I$61=0,0,I13*100/I$61)</f>
        <v>100</v>
      </c>
    </row>
    <row r="14" spans="1:11" s="6" customFormat="1" ht="15.75" customHeight="1" thickBot="1">
      <c r="A14" s="92" t="s">
        <v>14</v>
      </c>
      <c r="B14" s="86" t="s">
        <v>43</v>
      </c>
      <c r="C14" s="142"/>
      <c r="D14" s="88">
        <f t="shared" si="0"/>
        <v>0</v>
      </c>
      <c r="E14" s="89">
        <f t="shared" si="1"/>
        <v>0</v>
      </c>
      <c r="F14" s="129"/>
      <c r="G14" s="88">
        <f t="shared" si="2"/>
        <v>0</v>
      </c>
      <c r="H14" s="89">
        <f aca="true" t="shared" si="8" ref="H14:H60">IF(F$58=0,0,F14*100/F$61)</f>
        <v>0</v>
      </c>
      <c r="I14" s="139">
        <f t="shared" si="4"/>
        <v>0</v>
      </c>
      <c r="J14" s="88">
        <f t="shared" si="5"/>
        <v>0</v>
      </c>
      <c r="K14" s="107">
        <f t="shared" si="7"/>
        <v>0</v>
      </c>
    </row>
    <row r="15" spans="1:11" s="1" customFormat="1" ht="15.75" customHeight="1" thickBot="1">
      <c r="A15" s="4"/>
      <c r="B15" s="39" t="s">
        <v>44</v>
      </c>
      <c r="C15" s="144"/>
      <c r="D15" s="13">
        <f t="shared" si="0"/>
        <v>0</v>
      </c>
      <c r="E15" s="32">
        <f t="shared" si="1"/>
        <v>0</v>
      </c>
      <c r="F15" s="127"/>
      <c r="G15" s="13">
        <f t="shared" si="2"/>
        <v>0</v>
      </c>
      <c r="H15" s="32">
        <f t="shared" si="8"/>
        <v>0</v>
      </c>
      <c r="I15" s="134">
        <f t="shared" si="4"/>
        <v>0</v>
      </c>
      <c r="J15" s="13">
        <f t="shared" si="5"/>
        <v>0</v>
      </c>
      <c r="K15" s="19">
        <f t="shared" si="7"/>
        <v>0</v>
      </c>
    </row>
    <row r="16" spans="1:11" s="1" customFormat="1" ht="16.5" customHeight="1" hidden="1" thickBot="1">
      <c r="A16" s="99" t="s">
        <v>15</v>
      </c>
      <c r="B16" s="94" t="s">
        <v>27</v>
      </c>
      <c r="C16" s="145"/>
      <c r="D16" s="101">
        <f t="shared" si="0"/>
        <v>0</v>
      </c>
      <c r="E16" s="102">
        <f t="shared" si="1"/>
        <v>0</v>
      </c>
      <c r="F16" s="129"/>
      <c r="G16" s="101">
        <f t="shared" si="2"/>
        <v>0</v>
      </c>
      <c r="H16" s="102">
        <f t="shared" si="8"/>
        <v>0</v>
      </c>
      <c r="I16" s="129">
        <f t="shared" si="4"/>
        <v>0</v>
      </c>
      <c r="J16" s="101">
        <f t="shared" si="5"/>
        <v>0</v>
      </c>
      <c r="K16" s="103">
        <f t="shared" si="7"/>
        <v>0</v>
      </c>
    </row>
    <row r="17" spans="1:11" s="6" customFormat="1" ht="18" customHeight="1" hidden="1" thickBot="1">
      <c r="A17" s="104" t="s">
        <v>16</v>
      </c>
      <c r="B17" s="86" t="s">
        <v>45</v>
      </c>
      <c r="C17" s="142"/>
      <c r="D17" s="88">
        <f t="shared" si="0"/>
        <v>0</v>
      </c>
      <c r="E17" s="89">
        <f t="shared" si="1"/>
        <v>0</v>
      </c>
      <c r="F17" s="131"/>
      <c r="G17" s="88">
        <f t="shared" si="2"/>
        <v>0</v>
      </c>
      <c r="H17" s="89">
        <f t="shared" si="8"/>
        <v>0</v>
      </c>
      <c r="I17" s="139">
        <f t="shared" si="4"/>
        <v>0</v>
      </c>
      <c r="J17" s="88">
        <f t="shared" si="5"/>
        <v>0</v>
      </c>
      <c r="K17" s="91">
        <f t="shared" si="7"/>
        <v>0</v>
      </c>
    </row>
    <row r="18" spans="1:11" s="6" customFormat="1" ht="18" customHeight="1" hidden="1" thickBot="1">
      <c r="A18" s="92" t="s">
        <v>17</v>
      </c>
      <c r="B18" s="150" t="s">
        <v>46</v>
      </c>
      <c r="C18" s="142"/>
      <c r="D18" s="88">
        <f t="shared" si="0"/>
        <v>0</v>
      </c>
      <c r="E18" s="89">
        <f t="shared" si="1"/>
        <v>0</v>
      </c>
      <c r="F18" s="129"/>
      <c r="G18" s="88">
        <f t="shared" si="2"/>
        <v>0</v>
      </c>
      <c r="H18" s="89">
        <f t="shared" si="8"/>
        <v>0</v>
      </c>
      <c r="I18" s="139">
        <f t="shared" si="4"/>
        <v>0</v>
      </c>
      <c r="J18" s="88">
        <f t="shared" si="5"/>
        <v>0</v>
      </c>
      <c r="K18" s="91">
        <f t="shared" si="7"/>
        <v>0</v>
      </c>
    </row>
    <row r="19" spans="1:11" s="1" customFormat="1" ht="14.25" customHeight="1" hidden="1">
      <c r="A19" s="4"/>
      <c r="B19" s="35" t="s">
        <v>47</v>
      </c>
      <c r="C19" s="140"/>
      <c r="D19" s="17">
        <f t="shared" si="0"/>
        <v>0</v>
      </c>
      <c r="E19" s="29">
        <f t="shared" si="1"/>
        <v>0</v>
      </c>
      <c r="F19" s="132"/>
      <c r="G19" s="17">
        <f t="shared" si="2"/>
        <v>0</v>
      </c>
      <c r="H19" s="29">
        <f t="shared" si="8"/>
        <v>0</v>
      </c>
      <c r="I19" s="132">
        <f t="shared" si="4"/>
        <v>0</v>
      </c>
      <c r="J19" s="17">
        <f t="shared" si="5"/>
        <v>0</v>
      </c>
      <c r="K19" s="18">
        <f t="shared" si="7"/>
        <v>0</v>
      </c>
    </row>
    <row r="20" spans="1:11" s="1" customFormat="1" ht="15.75" customHeight="1" hidden="1">
      <c r="A20" s="4"/>
      <c r="B20" s="35" t="s">
        <v>48</v>
      </c>
      <c r="C20" s="126"/>
      <c r="D20" s="11">
        <f t="shared" si="0"/>
        <v>0</v>
      </c>
      <c r="E20" s="30">
        <f t="shared" si="1"/>
        <v>0</v>
      </c>
      <c r="F20" s="126"/>
      <c r="G20" s="11">
        <f t="shared" si="2"/>
        <v>0</v>
      </c>
      <c r="H20" s="30">
        <f t="shared" si="8"/>
        <v>0</v>
      </c>
      <c r="I20" s="126">
        <f t="shared" si="4"/>
        <v>0</v>
      </c>
      <c r="J20" s="11">
        <f t="shared" si="5"/>
        <v>0</v>
      </c>
      <c r="K20" s="12">
        <f t="shared" si="7"/>
        <v>0</v>
      </c>
    </row>
    <row r="21" spans="1:11" s="1" customFormat="1" ht="16.5" customHeight="1" hidden="1" thickBot="1">
      <c r="A21" s="4"/>
      <c r="B21" s="35" t="s">
        <v>49</v>
      </c>
      <c r="C21" s="126"/>
      <c r="D21" s="11">
        <f t="shared" si="0"/>
        <v>0</v>
      </c>
      <c r="E21" s="30">
        <f t="shared" si="1"/>
        <v>0</v>
      </c>
      <c r="F21" s="127"/>
      <c r="G21" s="11">
        <f t="shared" si="2"/>
        <v>0</v>
      </c>
      <c r="H21" s="30">
        <f t="shared" si="8"/>
        <v>0</v>
      </c>
      <c r="I21" s="126">
        <f t="shared" si="4"/>
        <v>0</v>
      </c>
      <c r="J21" s="11">
        <f t="shared" si="5"/>
        <v>0</v>
      </c>
      <c r="K21" s="12">
        <f t="shared" si="7"/>
        <v>0</v>
      </c>
    </row>
    <row r="22" spans="1:11" s="6" customFormat="1" ht="15.75" customHeight="1" hidden="1" thickBot="1">
      <c r="A22" s="92" t="s">
        <v>28</v>
      </c>
      <c r="B22" s="86" t="s">
        <v>50</v>
      </c>
      <c r="C22" s="142"/>
      <c r="D22" s="88">
        <f t="shared" si="0"/>
        <v>0</v>
      </c>
      <c r="E22" s="89">
        <f t="shared" si="1"/>
        <v>0</v>
      </c>
      <c r="F22" s="129"/>
      <c r="G22" s="88">
        <f t="shared" si="2"/>
        <v>0</v>
      </c>
      <c r="H22" s="89">
        <f t="shared" si="8"/>
        <v>0</v>
      </c>
      <c r="I22" s="139">
        <f t="shared" si="4"/>
        <v>0</v>
      </c>
      <c r="J22" s="88">
        <f t="shared" si="5"/>
        <v>0</v>
      </c>
      <c r="K22" s="91">
        <f t="shared" si="7"/>
        <v>0</v>
      </c>
    </row>
    <row r="23" spans="1:11" s="1" customFormat="1" ht="15.75" customHeight="1" hidden="1">
      <c r="A23" s="4"/>
      <c r="B23" s="37" t="s">
        <v>51</v>
      </c>
      <c r="C23" s="140"/>
      <c r="D23" s="17">
        <f t="shared" si="0"/>
        <v>0</v>
      </c>
      <c r="E23" s="29">
        <f t="shared" si="1"/>
        <v>0</v>
      </c>
      <c r="F23" s="132"/>
      <c r="G23" s="17">
        <f t="shared" si="2"/>
        <v>0</v>
      </c>
      <c r="H23" s="29">
        <f t="shared" si="8"/>
        <v>0</v>
      </c>
      <c r="I23" s="132">
        <f t="shared" si="4"/>
        <v>0</v>
      </c>
      <c r="J23" s="17">
        <f t="shared" si="5"/>
        <v>0</v>
      </c>
      <c r="K23" s="18">
        <f t="shared" si="7"/>
        <v>0</v>
      </c>
    </row>
    <row r="24" spans="1:11" s="1" customFormat="1" ht="14.25" customHeight="1" hidden="1">
      <c r="A24" s="4"/>
      <c r="B24" s="35" t="s">
        <v>52</v>
      </c>
      <c r="C24" s="141"/>
      <c r="D24" s="11">
        <f t="shared" si="0"/>
        <v>0</v>
      </c>
      <c r="E24" s="30">
        <f t="shared" si="1"/>
        <v>0</v>
      </c>
      <c r="F24" s="126"/>
      <c r="G24" s="11">
        <f t="shared" si="2"/>
        <v>0</v>
      </c>
      <c r="H24" s="30">
        <f t="shared" si="8"/>
        <v>0</v>
      </c>
      <c r="I24" s="126">
        <f t="shared" si="4"/>
        <v>0</v>
      </c>
      <c r="J24" s="11">
        <f t="shared" si="5"/>
        <v>0</v>
      </c>
      <c r="K24" s="12">
        <f t="shared" si="7"/>
        <v>0</v>
      </c>
    </row>
    <row r="25" spans="1:11" s="1" customFormat="1" ht="15.75" customHeight="1" hidden="1">
      <c r="A25" s="4"/>
      <c r="B25" s="35" t="s">
        <v>85</v>
      </c>
      <c r="C25" s="141"/>
      <c r="D25" s="11">
        <f t="shared" si="0"/>
        <v>0</v>
      </c>
      <c r="E25" s="30">
        <f t="shared" si="1"/>
        <v>0</v>
      </c>
      <c r="F25" s="126"/>
      <c r="G25" s="11">
        <f t="shared" si="2"/>
        <v>0</v>
      </c>
      <c r="H25" s="30">
        <f t="shared" si="8"/>
        <v>0</v>
      </c>
      <c r="I25" s="126">
        <f t="shared" si="4"/>
        <v>0</v>
      </c>
      <c r="J25" s="11">
        <f t="shared" si="5"/>
        <v>0</v>
      </c>
      <c r="K25" s="12">
        <f t="shared" si="7"/>
        <v>0</v>
      </c>
    </row>
    <row r="26" spans="1:11" s="1" customFormat="1" ht="13.5" hidden="1" thickBot="1">
      <c r="A26" s="4"/>
      <c r="B26" s="35" t="s">
        <v>86</v>
      </c>
      <c r="C26" s="141"/>
      <c r="D26" s="11">
        <f t="shared" si="0"/>
        <v>0</v>
      </c>
      <c r="E26" s="30">
        <f t="shared" si="1"/>
        <v>0</v>
      </c>
      <c r="F26" s="127"/>
      <c r="G26" s="11">
        <f t="shared" si="2"/>
        <v>0</v>
      </c>
      <c r="H26" s="30">
        <f t="shared" si="8"/>
        <v>0</v>
      </c>
      <c r="I26" s="126">
        <f t="shared" si="4"/>
        <v>0</v>
      </c>
      <c r="J26" s="11">
        <f t="shared" si="5"/>
        <v>0</v>
      </c>
      <c r="K26" s="12">
        <f t="shared" si="7"/>
        <v>0</v>
      </c>
    </row>
    <row r="27" spans="1:11" s="6" customFormat="1" ht="14.25" customHeight="1" hidden="1" thickBot="1">
      <c r="A27" s="92" t="s">
        <v>18</v>
      </c>
      <c r="B27" s="86" t="s">
        <v>53</v>
      </c>
      <c r="C27" s="142"/>
      <c r="D27" s="88">
        <f t="shared" si="0"/>
        <v>0</v>
      </c>
      <c r="E27" s="89">
        <f t="shared" si="1"/>
        <v>0</v>
      </c>
      <c r="F27" s="129"/>
      <c r="G27" s="88">
        <f t="shared" si="2"/>
        <v>0</v>
      </c>
      <c r="H27" s="89">
        <f t="shared" si="8"/>
        <v>0</v>
      </c>
      <c r="I27" s="139">
        <f t="shared" si="4"/>
        <v>0</v>
      </c>
      <c r="J27" s="88">
        <f t="shared" si="5"/>
        <v>0</v>
      </c>
      <c r="K27" s="91">
        <f t="shared" si="7"/>
        <v>0</v>
      </c>
    </row>
    <row r="28" spans="1:11" s="1" customFormat="1" ht="15" customHeight="1" hidden="1">
      <c r="A28" s="4"/>
      <c r="B28" s="37" t="s">
        <v>54</v>
      </c>
      <c r="C28" s="140"/>
      <c r="D28" s="17">
        <f t="shared" si="0"/>
        <v>0</v>
      </c>
      <c r="E28" s="29">
        <f t="shared" si="1"/>
        <v>0</v>
      </c>
      <c r="F28" s="132"/>
      <c r="G28" s="17">
        <f t="shared" si="2"/>
        <v>0</v>
      </c>
      <c r="H28" s="29">
        <f t="shared" si="8"/>
        <v>0</v>
      </c>
      <c r="I28" s="132">
        <f t="shared" si="4"/>
        <v>0</v>
      </c>
      <c r="J28" s="17">
        <f t="shared" si="5"/>
        <v>0</v>
      </c>
      <c r="K28" s="18">
        <f t="shared" si="7"/>
        <v>0</v>
      </c>
    </row>
    <row r="29" spans="1:11" s="1" customFormat="1" ht="15" customHeight="1" hidden="1">
      <c r="A29" s="4"/>
      <c r="B29" s="35" t="s">
        <v>55</v>
      </c>
      <c r="C29" s="141"/>
      <c r="D29" s="11">
        <f t="shared" si="0"/>
        <v>0</v>
      </c>
      <c r="E29" s="30">
        <f t="shared" si="1"/>
        <v>0</v>
      </c>
      <c r="F29" s="126"/>
      <c r="G29" s="11">
        <f t="shared" si="2"/>
        <v>0</v>
      </c>
      <c r="H29" s="30">
        <f t="shared" si="8"/>
        <v>0</v>
      </c>
      <c r="I29" s="126">
        <f t="shared" si="4"/>
        <v>0</v>
      </c>
      <c r="J29" s="11">
        <f t="shared" si="5"/>
        <v>0</v>
      </c>
      <c r="K29" s="12">
        <f t="shared" si="7"/>
        <v>0</v>
      </c>
    </row>
    <row r="30" spans="1:11" s="1" customFormat="1" ht="12.75" hidden="1">
      <c r="A30" s="4"/>
      <c r="B30" s="35" t="s">
        <v>56</v>
      </c>
      <c r="C30" s="141"/>
      <c r="D30" s="11">
        <f t="shared" si="0"/>
        <v>0</v>
      </c>
      <c r="E30" s="30">
        <f t="shared" si="1"/>
        <v>0</v>
      </c>
      <c r="F30" s="133"/>
      <c r="G30" s="11">
        <f t="shared" si="2"/>
        <v>0</v>
      </c>
      <c r="H30" s="30">
        <f t="shared" si="8"/>
        <v>0</v>
      </c>
      <c r="I30" s="126">
        <f t="shared" si="4"/>
        <v>0</v>
      </c>
      <c r="J30" s="11">
        <f t="shared" si="5"/>
        <v>0</v>
      </c>
      <c r="K30" s="12">
        <f t="shared" si="7"/>
        <v>0</v>
      </c>
    </row>
    <row r="31" spans="1:11" s="1" customFormat="1" ht="18" customHeight="1" hidden="1" thickBot="1">
      <c r="A31" s="5"/>
      <c r="B31" s="35" t="s">
        <v>57</v>
      </c>
      <c r="C31" s="141"/>
      <c r="D31" s="11">
        <f t="shared" si="0"/>
        <v>0</v>
      </c>
      <c r="E31" s="30">
        <f t="shared" si="1"/>
        <v>0</v>
      </c>
      <c r="F31" s="130"/>
      <c r="G31" s="11">
        <f t="shared" si="2"/>
        <v>0</v>
      </c>
      <c r="H31" s="30">
        <f t="shared" si="8"/>
        <v>0</v>
      </c>
      <c r="I31" s="126">
        <f t="shared" si="4"/>
        <v>0</v>
      </c>
      <c r="J31" s="11">
        <f t="shared" si="5"/>
        <v>0</v>
      </c>
      <c r="K31" s="12">
        <f t="shared" si="7"/>
        <v>0</v>
      </c>
    </row>
    <row r="32" spans="1:11" s="1" customFormat="1" ht="16.5" customHeight="1" hidden="1" thickBot="1">
      <c r="A32" s="93" t="s">
        <v>75</v>
      </c>
      <c r="B32" s="86" t="s">
        <v>61</v>
      </c>
      <c r="C32" s="142"/>
      <c r="D32" s="88">
        <f t="shared" si="0"/>
        <v>0</v>
      </c>
      <c r="E32" s="89">
        <f t="shared" si="1"/>
        <v>0</v>
      </c>
      <c r="F32" s="129"/>
      <c r="G32" s="88">
        <f t="shared" si="2"/>
        <v>0</v>
      </c>
      <c r="H32" s="89">
        <f t="shared" si="8"/>
        <v>0</v>
      </c>
      <c r="I32" s="139">
        <f t="shared" si="4"/>
        <v>0</v>
      </c>
      <c r="J32" s="88">
        <f t="shared" si="5"/>
        <v>0</v>
      </c>
      <c r="K32" s="91">
        <f t="shared" si="7"/>
        <v>0</v>
      </c>
    </row>
    <row r="33" spans="1:11" s="1" customFormat="1" ht="26.25" hidden="1" thickBot="1">
      <c r="A33" s="93" t="s">
        <v>76</v>
      </c>
      <c r="B33" s="86" t="s">
        <v>62</v>
      </c>
      <c r="C33" s="142"/>
      <c r="D33" s="88">
        <f t="shared" si="0"/>
        <v>0</v>
      </c>
      <c r="E33" s="89">
        <f t="shared" si="1"/>
        <v>0</v>
      </c>
      <c r="F33" s="129"/>
      <c r="G33" s="88">
        <f t="shared" si="2"/>
        <v>0</v>
      </c>
      <c r="H33" s="89">
        <f t="shared" si="8"/>
        <v>0</v>
      </c>
      <c r="I33" s="139">
        <f t="shared" si="4"/>
        <v>0</v>
      </c>
      <c r="J33" s="88">
        <f t="shared" si="5"/>
        <v>0</v>
      </c>
      <c r="K33" s="91">
        <f t="shared" si="7"/>
        <v>0</v>
      </c>
    </row>
    <row r="34" spans="1:11" s="6" customFormat="1" ht="21" customHeight="1" hidden="1" thickBot="1">
      <c r="A34" s="92" t="s">
        <v>19</v>
      </c>
      <c r="B34" s="86" t="s">
        <v>58</v>
      </c>
      <c r="C34" s="142"/>
      <c r="D34" s="88">
        <f t="shared" si="0"/>
        <v>0</v>
      </c>
      <c r="E34" s="89">
        <f t="shared" si="1"/>
        <v>0</v>
      </c>
      <c r="F34" s="129"/>
      <c r="G34" s="88">
        <f t="shared" si="2"/>
        <v>0</v>
      </c>
      <c r="H34" s="89">
        <f t="shared" si="8"/>
        <v>0</v>
      </c>
      <c r="I34" s="139">
        <f t="shared" si="4"/>
        <v>0</v>
      </c>
      <c r="J34" s="88">
        <f t="shared" si="5"/>
        <v>0</v>
      </c>
      <c r="K34" s="91">
        <f t="shared" si="7"/>
        <v>0</v>
      </c>
    </row>
    <row r="35" spans="1:11" s="1" customFormat="1" ht="12.75" hidden="1">
      <c r="A35" s="4"/>
      <c r="B35" s="37" t="s">
        <v>59</v>
      </c>
      <c r="C35" s="140"/>
      <c r="D35" s="23">
        <f t="shared" si="0"/>
        <v>0</v>
      </c>
      <c r="E35" s="33">
        <f t="shared" si="1"/>
        <v>0</v>
      </c>
      <c r="F35" s="132"/>
      <c r="G35" s="23">
        <f t="shared" si="2"/>
        <v>0</v>
      </c>
      <c r="H35" s="33">
        <f t="shared" si="8"/>
        <v>0</v>
      </c>
      <c r="I35" s="132">
        <f t="shared" si="4"/>
        <v>0</v>
      </c>
      <c r="J35" s="23">
        <f t="shared" si="5"/>
        <v>0</v>
      </c>
      <c r="K35" s="24">
        <f t="shared" si="7"/>
        <v>0</v>
      </c>
    </row>
    <row r="36" spans="1:11" s="1" customFormat="1" ht="13.5" customHeight="1" hidden="1">
      <c r="A36" s="4"/>
      <c r="B36" s="40" t="s">
        <v>31</v>
      </c>
      <c r="C36" s="141"/>
      <c r="D36" s="25">
        <f t="shared" si="0"/>
        <v>0</v>
      </c>
      <c r="E36" s="34">
        <f t="shared" si="1"/>
        <v>0</v>
      </c>
      <c r="F36" s="126"/>
      <c r="G36" s="25">
        <f t="shared" si="2"/>
        <v>0</v>
      </c>
      <c r="H36" s="34">
        <f t="shared" si="8"/>
        <v>0</v>
      </c>
      <c r="I36" s="126">
        <f t="shared" si="4"/>
        <v>0</v>
      </c>
      <c r="J36" s="25">
        <f t="shared" si="5"/>
        <v>0</v>
      </c>
      <c r="K36" s="26">
        <f t="shared" si="7"/>
        <v>0</v>
      </c>
    </row>
    <row r="37" spans="1:11" s="1" customFormat="1" ht="12" customHeight="1" hidden="1" thickBot="1">
      <c r="A37" s="15"/>
      <c r="B37" s="35" t="s">
        <v>84</v>
      </c>
      <c r="C37" s="141"/>
      <c r="D37" s="25">
        <f aca="true" t="shared" si="9" ref="D37:D61">C37*1000/$D$2</f>
        <v>0</v>
      </c>
      <c r="E37" s="34">
        <f aca="true" t="shared" si="10" ref="E37:E57">IF(C$58=0,0,C37*100/C$58)</f>
        <v>0</v>
      </c>
      <c r="F37" s="134"/>
      <c r="G37" s="25">
        <f aca="true" t="shared" si="11" ref="G37:G61">F37*1000/$G$2</f>
        <v>0</v>
      </c>
      <c r="H37" s="34">
        <f t="shared" si="8"/>
        <v>0</v>
      </c>
      <c r="I37" s="126">
        <f aca="true" t="shared" si="12" ref="I37:I57">SUM(C37,F37)</f>
        <v>0</v>
      </c>
      <c r="J37" s="25">
        <f aca="true" t="shared" si="13" ref="J37:J61">I37*1000/$J$2</f>
        <v>0</v>
      </c>
      <c r="K37" s="26">
        <f t="shared" si="7"/>
        <v>0</v>
      </c>
    </row>
    <row r="38" spans="1:11" s="6" customFormat="1" ht="21" customHeight="1" hidden="1" thickBot="1">
      <c r="A38" s="92" t="s">
        <v>20</v>
      </c>
      <c r="B38" s="86" t="s">
        <v>32</v>
      </c>
      <c r="C38" s="142"/>
      <c r="D38" s="88">
        <f t="shared" si="9"/>
        <v>0</v>
      </c>
      <c r="E38" s="89">
        <f t="shared" si="10"/>
        <v>0</v>
      </c>
      <c r="F38" s="129"/>
      <c r="G38" s="88">
        <f t="shared" si="11"/>
        <v>0</v>
      </c>
      <c r="H38" s="89">
        <f t="shared" si="8"/>
        <v>0</v>
      </c>
      <c r="I38" s="139">
        <f t="shared" si="12"/>
        <v>0</v>
      </c>
      <c r="J38" s="88">
        <f t="shared" si="13"/>
        <v>0</v>
      </c>
      <c r="K38" s="107">
        <f t="shared" si="7"/>
        <v>0</v>
      </c>
    </row>
    <row r="39" spans="1:11" s="1" customFormat="1" ht="12.75" hidden="1">
      <c r="A39" s="4"/>
      <c r="B39" s="37" t="s">
        <v>60</v>
      </c>
      <c r="C39" s="140"/>
      <c r="D39" s="17">
        <f t="shared" si="9"/>
        <v>0</v>
      </c>
      <c r="E39" s="29">
        <f t="shared" si="10"/>
        <v>0</v>
      </c>
      <c r="F39" s="132"/>
      <c r="G39" s="17">
        <f t="shared" si="11"/>
        <v>0</v>
      </c>
      <c r="H39" s="29">
        <f t="shared" si="8"/>
        <v>0</v>
      </c>
      <c r="I39" s="132">
        <f t="shared" si="12"/>
        <v>0</v>
      </c>
      <c r="J39" s="17">
        <f t="shared" si="13"/>
        <v>0</v>
      </c>
      <c r="K39" s="18">
        <f t="shared" si="7"/>
        <v>0</v>
      </c>
    </row>
    <row r="40" spans="1:11" s="1" customFormat="1" ht="12.75" hidden="1">
      <c r="A40" s="4"/>
      <c r="B40" s="35" t="s">
        <v>34</v>
      </c>
      <c r="C40" s="141"/>
      <c r="D40" s="11">
        <f t="shared" si="9"/>
        <v>0</v>
      </c>
      <c r="E40" s="30">
        <f t="shared" si="10"/>
        <v>0</v>
      </c>
      <c r="F40" s="126"/>
      <c r="G40" s="11">
        <f t="shared" si="11"/>
        <v>0</v>
      </c>
      <c r="H40" s="30">
        <f t="shared" si="8"/>
        <v>0</v>
      </c>
      <c r="I40" s="126">
        <f t="shared" si="12"/>
        <v>0</v>
      </c>
      <c r="J40" s="11">
        <f t="shared" si="13"/>
        <v>0</v>
      </c>
      <c r="K40" s="12">
        <f t="shared" si="7"/>
        <v>0</v>
      </c>
    </row>
    <row r="41" spans="1:11" s="1" customFormat="1" ht="12.75" hidden="1">
      <c r="A41" s="4"/>
      <c r="B41" s="35" t="s">
        <v>25</v>
      </c>
      <c r="C41" s="141"/>
      <c r="D41" s="11">
        <f t="shared" si="9"/>
        <v>0</v>
      </c>
      <c r="E41" s="30">
        <f t="shared" si="10"/>
        <v>0</v>
      </c>
      <c r="F41" s="126"/>
      <c r="G41" s="11">
        <f t="shared" si="11"/>
        <v>0</v>
      </c>
      <c r="H41" s="30">
        <f t="shared" si="8"/>
        <v>0</v>
      </c>
      <c r="I41" s="126">
        <f t="shared" si="12"/>
        <v>0</v>
      </c>
      <c r="J41" s="11">
        <f t="shared" si="13"/>
        <v>0</v>
      </c>
      <c r="K41" s="12">
        <f t="shared" si="7"/>
        <v>0</v>
      </c>
    </row>
    <row r="42" spans="1:11" s="1" customFormat="1" ht="13.5" hidden="1" thickBot="1">
      <c r="A42" s="5"/>
      <c r="B42" s="35" t="s">
        <v>35</v>
      </c>
      <c r="C42" s="141"/>
      <c r="D42" s="11">
        <f t="shared" si="9"/>
        <v>0</v>
      </c>
      <c r="E42" s="30">
        <f t="shared" si="10"/>
        <v>0</v>
      </c>
      <c r="F42" s="127"/>
      <c r="G42" s="11">
        <f t="shared" si="11"/>
        <v>0</v>
      </c>
      <c r="H42" s="30">
        <f t="shared" si="8"/>
        <v>0</v>
      </c>
      <c r="I42" s="126">
        <f t="shared" si="12"/>
        <v>0</v>
      </c>
      <c r="J42" s="11">
        <f t="shared" si="13"/>
        <v>0</v>
      </c>
      <c r="K42" s="12">
        <f t="shared" si="7"/>
        <v>0</v>
      </c>
    </row>
    <row r="43" spans="1:11" s="6" customFormat="1" ht="23.25" customHeight="1" hidden="1" thickBot="1">
      <c r="A43" s="92" t="s">
        <v>21</v>
      </c>
      <c r="B43" s="86" t="s">
        <v>64</v>
      </c>
      <c r="C43" s="142"/>
      <c r="D43" s="88">
        <f t="shared" si="9"/>
        <v>0</v>
      </c>
      <c r="E43" s="89">
        <f t="shared" si="10"/>
        <v>0</v>
      </c>
      <c r="F43" s="129"/>
      <c r="G43" s="88">
        <f t="shared" si="11"/>
        <v>0</v>
      </c>
      <c r="H43" s="89">
        <f t="shared" si="8"/>
        <v>0</v>
      </c>
      <c r="I43" s="139">
        <f t="shared" si="12"/>
        <v>0</v>
      </c>
      <c r="J43" s="88">
        <f t="shared" si="13"/>
        <v>0</v>
      </c>
      <c r="K43" s="107">
        <f t="shared" si="7"/>
        <v>0</v>
      </c>
    </row>
    <row r="44" spans="1:11" s="1" customFormat="1" ht="33.75" customHeight="1" hidden="1" thickBot="1">
      <c r="A44" s="9"/>
      <c r="B44" s="155" t="s">
        <v>81</v>
      </c>
      <c r="C44" s="140"/>
      <c r="D44" s="17">
        <f t="shared" si="9"/>
        <v>0</v>
      </c>
      <c r="E44" s="29">
        <f t="shared" si="10"/>
        <v>0</v>
      </c>
      <c r="F44" s="137"/>
      <c r="G44" s="17">
        <f t="shared" si="11"/>
        <v>0</v>
      </c>
      <c r="H44" s="29">
        <f t="shared" si="8"/>
        <v>0</v>
      </c>
      <c r="I44" s="132">
        <f t="shared" si="12"/>
        <v>0</v>
      </c>
      <c r="J44" s="17">
        <f t="shared" si="13"/>
        <v>0</v>
      </c>
      <c r="K44" s="18">
        <f t="shared" si="7"/>
        <v>0</v>
      </c>
    </row>
    <row r="45" spans="1:11" s="1" customFormat="1" ht="16.5" customHeight="1" hidden="1" thickBot="1">
      <c r="A45" s="4"/>
      <c r="B45" s="153" t="s">
        <v>79</v>
      </c>
      <c r="C45" s="141"/>
      <c r="D45" s="11">
        <f t="shared" si="9"/>
        <v>0</v>
      </c>
      <c r="E45" s="30">
        <f t="shared" si="10"/>
        <v>0</v>
      </c>
      <c r="F45" s="135"/>
      <c r="G45" s="11">
        <f t="shared" si="11"/>
        <v>0</v>
      </c>
      <c r="H45" s="30">
        <f t="shared" si="8"/>
        <v>0</v>
      </c>
      <c r="I45" s="126">
        <f t="shared" si="12"/>
        <v>0</v>
      </c>
      <c r="J45" s="11">
        <f t="shared" si="13"/>
        <v>0</v>
      </c>
      <c r="K45" s="12">
        <f t="shared" si="7"/>
        <v>0</v>
      </c>
    </row>
    <row r="46" spans="1:11" s="1" customFormat="1" ht="18" customHeight="1" hidden="1" thickBot="1">
      <c r="A46" s="93" t="s">
        <v>77</v>
      </c>
      <c r="B46" s="86" t="s">
        <v>63</v>
      </c>
      <c r="C46" s="142"/>
      <c r="D46" s="88">
        <f t="shared" si="9"/>
        <v>0</v>
      </c>
      <c r="E46" s="89">
        <f t="shared" si="10"/>
        <v>0</v>
      </c>
      <c r="F46" s="129"/>
      <c r="G46" s="88">
        <f t="shared" si="11"/>
        <v>0</v>
      </c>
      <c r="H46" s="89">
        <f t="shared" si="8"/>
        <v>0</v>
      </c>
      <c r="I46" s="139">
        <f t="shared" si="12"/>
        <v>0</v>
      </c>
      <c r="J46" s="88">
        <f t="shared" si="13"/>
        <v>0</v>
      </c>
      <c r="K46" s="91">
        <f t="shared" si="7"/>
        <v>0</v>
      </c>
    </row>
    <row r="47" spans="1:11" s="6" customFormat="1" ht="21" customHeight="1" hidden="1" thickBot="1">
      <c r="A47" s="93" t="s">
        <v>29</v>
      </c>
      <c r="B47" s="86" t="s">
        <v>65</v>
      </c>
      <c r="C47" s="142"/>
      <c r="D47" s="88">
        <f t="shared" si="9"/>
        <v>0</v>
      </c>
      <c r="E47" s="89">
        <f t="shared" si="10"/>
        <v>0</v>
      </c>
      <c r="F47" s="129"/>
      <c r="G47" s="88">
        <f t="shared" si="11"/>
        <v>0</v>
      </c>
      <c r="H47" s="89">
        <f t="shared" si="8"/>
        <v>0</v>
      </c>
      <c r="I47" s="139">
        <f t="shared" si="12"/>
        <v>0</v>
      </c>
      <c r="J47" s="88">
        <f t="shared" si="13"/>
        <v>0</v>
      </c>
      <c r="K47" s="91">
        <f t="shared" si="7"/>
        <v>0</v>
      </c>
    </row>
    <row r="48" spans="1:11" s="6" customFormat="1" ht="19.5" customHeight="1" hidden="1" thickBot="1">
      <c r="A48" s="92" t="s">
        <v>30</v>
      </c>
      <c r="B48" s="86" t="s">
        <v>66</v>
      </c>
      <c r="C48" s="142"/>
      <c r="D48" s="88">
        <f t="shared" si="9"/>
        <v>0</v>
      </c>
      <c r="E48" s="89">
        <f t="shared" si="10"/>
        <v>0</v>
      </c>
      <c r="F48" s="129"/>
      <c r="G48" s="88">
        <f t="shared" si="11"/>
        <v>0</v>
      </c>
      <c r="H48" s="89">
        <f t="shared" si="8"/>
        <v>0</v>
      </c>
      <c r="I48" s="139">
        <f t="shared" si="12"/>
        <v>0</v>
      </c>
      <c r="J48" s="88">
        <f t="shared" si="13"/>
        <v>0</v>
      </c>
      <c r="K48" s="91">
        <f t="shared" si="7"/>
        <v>0</v>
      </c>
    </row>
    <row r="49" spans="1:11" s="1" customFormat="1" ht="17.25" customHeight="1" hidden="1">
      <c r="A49" s="4"/>
      <c r="B49" s="37" t="s">
        <v>67</v>
      </c>
      <c r="C49" s="140"/>
      <c r="D49" s="17">
        <f t="shared" si="9"/>
        <v>0</v>
      </c>
      <c r="E49" s="29">
        <f t="shared" si="10"/>
        <v>0</v>
      </c>
      <c r="F49" s="132"/>
      <c r="G49" s="17">
        <f t="shared" si="11"/>
        <v>0</v>
      </c>
      <c r="H49" s="29">
        <f t="shared" si="8"/>
        <v>0</v>
      </c>
      <c r="I49" s="132">
        <f t="shared" si="12"/>
        <v>0</v>
      </c>
      <c r="J49" s="17">
        <f t="shared" si="13"/>
        <v>0</v>
      </c>
      <c r="K49" s="18">
        <f t="shared" si="7"/>
        <v>0</v>
      </c>
    </row>
    <row r="50" spans="1:11" s="1" customFormat="1" ht="12.75" hidden="1">
      <c r="A50" s="4"/>
      <c r="B50" s="35" t="s">
        <v>71</v>
      </c>
      <c r="C50" s="141"/>
      <c r="D50" s="11">
        <f t="shared" si="9"/>
        <v>0</v>
      </c>
      <c r="E50" s="30">
        <f t="shared" si="10"/>
        <v>0</v>
      </c>
      <c r="F50" s="126"/>
      <c r="G50" s="11">
        <f t="shared" si="11"/>
        <v>0</v>
      </c>
      <c r="H50" s="30">
        <f t="shared" si="8"/>
        <v>0</v>
      </c>
      <c r="I50" s="126">
        <f t="shared" si="12"/>
        <v>0</v>
      </c>
      <c r="J50" s="11">
        <f t="shared" si="13"/>
        <v>0</v>
      </c>
      <c r="K50" s="12">
        <f t="shared" si="7"/>
        <v>0</v>
      </c>
    </row>
    <row r="51" spans="1:11" s="1" customFormat="1" ht="15.75" customHeight="1" hidden="1">
      <c r="A51" s="4"/>
      <c r="B51" s="35" t="s">
        <v>68</v>
      </c>
      <c r="C51" s="141"/>
      <c r="D51" s="11">
        <f t="shared" si="9"/>
        <v>0</v>
      </c>
      <c r="E51" s="30">
        <f t="shared" si="10"/>
        <v>0</v>
      </c>
      <c r="F51" s="126"/>
      <c r="G51" s="11">
        <f t="shared" si="11"/>
        <v>0</v>
      </c>
      <c r="H51" s="30">
        <f t="shared" si="8"/>
        <v>0</v>
      </c>
      <c r="I51" s="126">
        <f t="shared" si="12"/>
        <v>0</v>
      </c>
      <c r="J51" s="11">
        <f t="shared" si="13"/>
        <v>0</v>
      </c>
      <c r="K51" s="12">
        <f t="shared" si="7"/>
        <v>0</v>
      </c>
    </row>
    <row r="52" spans="1:11" s="1" customFormat="1" ht="12.75" hidden="1">
      <c r="A52" s="4"/>
      <c r="B52" s="35" t="s">
        <v>72</v>
      </c>
      <c r="C52" s="141"/>
      <c r="D52" s="11">
        <f t="shared" si="9"/>
        <v>0</v>
      </c>
      <c r="E52" s="30">
        <f t="shared" si="10"/>
        <v>0</v>
      </c>
      <c r="F52" s="126"/>
      <c r="G52" s="11">
        <f t="shared" si="11"/>
        <v>0</v>
      </c>
      <c r="H52" s="30">
        <f t="shared" si="8"/>
        <v>0</v>
      </c>
      <c r="I52" s="126">
        <f t="shared" si="12"/>
        <v>0</v>
      </c>
      <c r="J52" s="11">
        <f t="shared" si="13"/>
        <v>0</v>
      </c>
      <c r="K52" s="12">
        <f t="shared" si="7"/>
        <v>0</v>
      </c>
    </row>
    <row r="53" spans="1:11" s="1" customFormat="1" ht="16.5" customHeight="1" hidden="1">
      <c r="A53" s="4"/>
      <c r="B53" s="35" t="s">
        <v>69</v>
      </c>
      <c r="C53" s="141"/>
      <c r="D53" s="11">
        <f t="shared" si="9"/>
        <v>0</v>
      </c>
      <c r="E53" s="30">
        <f t="shared" si="10"/>
        <v>0</v>
      </c>
      <c r="F53" s="126"/>
      <c r="G53" s="11">
        <f t="shared" si="11"/>
        <v>0</v>
      </c>
      <c r="H53" s="30">
        <f t="shared" si="8"/>
        <v>0</v>
      </c>
      <c r="I53" s="126">
        <f t="shared" si="12"/>
        <v>0</v>
      </c>
      <c r="J53" s="11">
        <f t="shared" si="13"/>
        <v>0</v>
      </c>
      <c r="K53" s="12">
        <f t="shared" si="7"/>
        <v>0</v>
      </c>
    </row>
    <row r="54" spans="1:11" s="1" customFormat="1" ht="12" customHeight="1" hidden="1">
      <c r="A54" s="4"/>
      <c r="B54" s="35" t="s">
        <v>73</v>
      </c>
      <c r="C54" s="141"/>
      <c r="D54" s="11">
        <f t="shared" si="9"/>
        <v>0</v>
      </c>
      <c r="E54" s="30">
        <f t="shared" si="10"/>
        <v>0</v>
      </c>
      <c r="F54" s="126"/>
      <c r="G54" s="11">
        <f t="shared" si="11"/>
        <v>0</v>
      </c>
      <c r="H54" s="30">
        <f t="shared" si="8"/>
        <v>0</v>
      </c>
      <c r="I54" s="126">
        <f t="shared" si="12"/>
        <v>0</v>
      </c>
      <c r="J54" s="11">
        <f t="shared" si="13"/>
        <v>0</v>
      </c>
      <c r="K54" s="12">
        <f t="shared" si="7"/>
        <v>0</v>
      </c>
    </row>
    <row r="55" spans="1:11" s="1" customFormat="1" ht="16.5" customHeight="1" hidden="1">
      <c r="A55" s="4"/>
      <c r="B55" s="35" t="s">
        <v>70</v>
      </c>
      <c r="C55" s="141"/>
      <c r="D55" s="11">
        <f t="shared" si="9"/>
        <v>0</v>
      </c>
      <c r="E55" s="30">
        <f t="shared" si="10"/>
        <v>0</v>
      </c>
      <c r="F55" s="126"/>
      <c r="G55" s="11">
        <f t="shared" si="11"/>
        <v>0</v>
      </c>
      <c r="H55" s="30">
        <f t="shared" si="8"/>
        <v>0</v>
      </c>
      <c r="I55" s="126">
        <f t="shared" si="12"/>
        <v>0</v>
      </c>
      <c r="J55" s="11">
        <f t="shared" si="13"/>
        <v>0</v>
      </c>
      <c r="K55" s="12">
        <f t="shared" si="7"/>
        <v>0</v>
      </c>
    </row>
    <row r="56" spans="1:11" s="1" customFormat="1" ht="12.75" hidden="1">
      <c r="A56" s="4"/>
      <c r="B56" s="35" t="s">
        <v>74</v>
      </c>
      <c r="C56" s="141"/>
      <c r="D56" s="11">
        <f t="shared" si="9"/>
        <v>0</v>
      </c>
      <c r="E56" s="30">
        <f t="shared" si="10"/>
        <v>0</v>
      </c>
      <c r="F56" s="126"/>
      <c r="G56" s="11">
        <f t="shared" si="11"/>
        <v>0</v>
      </c>
      <c r="H56" s="30">
        <f t="shared" si="8"/>
        <v>0</v>
      </c>
      <c r="I56" s="126">
        <f t="shared" si="12"/>
        <v>0</v>
      </c>
      <c r="J56" s="11">
        <f t="shared" si="13"/>
        <v>0</v>
      </c>
      <c r="K56" s="12">
        <f t="shared" si="7"/>
        <v>0</v>
      </c>
    </row>
    <row r="57" spans="1:11" s="1" customFormat="1" ht="13.5" hidden="1" thickBot="1">
      <c r="A57" s="4"/>
      <c r="B57" s="35" t="s">
        <v>33</v>
      </c>
      <c r="C57" s="146"/>
      <c r="D57" s="11">
        <f t="shared" si="9"/>
        <v>0</v>
      </c>
      <c r="E57" s="30">
        <f t="shared" si="10"/>
        <v>0</v>
      </c>
      <c r="F57" s="133"/>
      <c r="G57" s="11">
        <f t="shared" si="11"/>
        <v>0</v>
      </c>
      <c r="H57" s="30">
        <f t="shared" si="8"/>
        <v>0</v>
      </c>
      <c r="I57" s="126">
        <f t="shared" si="12"/>
        <v>0</v>
      </c>
      <c r="J57" s="11">
        <f t="shared" si="13"/>
        <v>0</v>
      </c>
      <c r="K57" s="12">
        <f t="shared" si="7"/>
        <v>0</v>
      </c>
    </row>
    <row r="58" spans="1:11" s="6" customFormat="1" ht="21" customHeight="1" thickBot="1">
      <c r="A58" s="93" t="s">
        <v>90</v>
      </c>
      <c r="B58" s="86" t="s">
        <v>89</v>
      </c>
      <c r="C58" s="87"/>
      <c r="D58" s="88">
        <f t="shared" si="9"/>
        <v>0</v>
      </c>
      <c r="E58" s="89">
        <f>IF(C$58=0,0,C58*100/C$58)</f>
        <v>0</v>
      </c>
      <c r="F58" s="78"/>
      <c r="G58" s="88">
        <f t="shared" si="11"/>
        <v>0</v>
      </c>
      <c r="H58" s="89">
        <f t="shared" si="8"/>
        <v>0</v>
      </c>
      <c r="I58" s="139"/>
      <c r="J58" s="88">
        <f t="shared" si="13"/>
        <v>0</v>
      </c>
      <c r="K58" s="91">
        <f t="shared" si="7"/>
        <v>0</v>
      </c>
    </row>
    <row r="59" spans="1:11" s="1" customFormat="1" ht="12.75">
      <c r="A59" s="4"/>
      <c r="B59" s="37" t="s">
        <v>91</v>
      </c>
      <c r="C59" s="109"/>
      <c r="D59" s="17">
        <f t="shared" si="9"/>
        <v>0</v>
      </c>
      <c r="E59" s="29">
        <f>IF(C$58=0,0,C59*100/C$58)</f>
        <v>0</v>
      </c>
      <c r="F59" s="81"/>
      <c r="G59" s="17">
        <f t="shared" si="11"/>
        <v>0</v>
      </c>
      <c r="H59" s="29">
        <f t="shared" si="8"/>
        <v>0</v>
      </c>
      <c r="I59" s="132"/>
      <c r="J59" s="17">
        <f t="shared" si="13"/>
        <v>0</v>
      </c>
      <c r="K59" s="18">
        <f t="shared" si="7"/>
        <v>0</v>
      </c>
    </row>
    <row r="60" spans="1:11" s="1" customFormat="1" ht="13.5" thickBot="1">
      <c r="A60" s="22"/>
      <c r="B60" s="227" t="s">
        <v>92</v>
      </c>
      <c r="C60" s="113"/>
      <c r="D60" s="17">
        <f t="shared" si="9"/>
        <v>0</v>
      </c>
      <c r="E60" s="29">
        <f>IF(C$58=0,0,C60*100/C$58)</f>
        <v>0</v>
      </c>
      <c r="F60" s="81">
        <f>I60-C60</f>
        <v>0</v>
      </c>
      <c r="G60" s="17">
        <f t="shared" si="11"/>
        <v>0</v>
      </c>
      <c r="H60" s="29">
        <f t="shared" si="8"/>
        <v>0</v>
      </c>
      <c r="I60" s="132"/>
      <c r="J60" s="17">
        <f t="shared" si="13"/>
        <v>0</v>
      </c>
      <c r="K60" s="18">
        <f t="shared" si="7"/>
        <v>0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0</v>
      </c>
      <c r="D61" s="204">
        <f t="shared" si="9"/>
        <v>0</v>
      </c>
      <c r="E61" s="89"/>
      <c r="F61" s="139">
        <f>F48+F47+F46+F43+F38+F34+F33+F32+F27+F22+F18+F17+F16+F14+F13+F11+F10+F8+F5+F58</f>
        <v>1074</v>
      </c>
      <c r="G61" s="204">
        <f t="shared" si="11"/>
        <v>5.576266082387514</v>
      </c>
      <c r="H61" s="89"/>
      <c r="I61" s="139">
        <f>I48+I47+I46+I43+I38+I34+I33+I32+I27+I22+I18+I17+I16+I14+I13+I11+I10+I8+I5+I58</f>
        <v>1074</v>
      </c>
      <c r="J61" s="204">
        <f t="shared" si="13"/>
        <v>4.716815402993465</v>
      </c>
      <c r="K61" s="91"/>
    </row>
  </sheetData>
  <sheetProtection/>
  <mergeCells count="3"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ЦАНКО</dc:creator>
  <cp:keywords/>
  <dc:description/>
  <cp:lastModifiedBy>E Dimitrova</cp:lastModifiedBy>
  <cp:lastPrinted>2018-06-12T07:25:38Z</cp:lastPrinted>
  <dcterms:created xsi:type="dcterms:W3CDTF">2006-05-10T07:34:59Z</dcterms:created>
  <dcterms:modified xsi:type="dcterms:W3CDTF">2022-05-18T13:10:15Z</dcterms:modified>
  <cp:category/>
  <cp:version/>
  <cp:contentType/>
  <cp:contentStatus/>
</cp:coreProperties>
</file>